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showObjects="placeholders"/>
  <mc:AlternateContent xmlns:mc="http://schemas.openxmlformats.org/markup-compatibility/2006">
    <mc:Choice Requires="x15">
      <x15ac:absPath xmlns:x15ac="http://schemas.microsoft.com/office/spreadsheetml/2010/11/ac" url="https://d.docs.live.net/cb6702b759d44f3c/Documents/WPC/Kirsty/Audit docs for web/"/>
    </mc:Choice>
  </mc:AlternateContent>
  <xr:revisionPtr revIDLastSave="0" documentId="8_{BEB76290-2FCD-4C2D-9F13-D8FCB083B022}" xr6:coauthVersionLast="46" xr6:coauthVersionMax="46" xr10:uidLastSave="{00000000-0000-0000-0000-000000000000}"/>
  <bookViews>
    <workbookView xWindow="-108" yWindow="-108" windowWidth="23256" windowHeight="12576" tabRatio="729" xr2:uid="{00000000-000D-0000-FFFF-FFFF00000000}"/>
  </bookViews>
  <sheets>
    <sheet name="Wardington Community (Barclays)" sheetId="1" r:id="rId1"/>
    <sheet name="Wardington Community (Unity)" sheetId="13" r:id="rId2"/>
    <sheet name="Williamscot Community" sheetId="11" r:id="rId3"/>
    <sheet name="Playground Main" sheetId="7" r:id="rId4"/>
    <sheet name="Playground 2nd" sheetId="2" r:id="rId5"/>
    <sheet name="Year End" sheetId="3" r:id="rId6"/>
    <sheet name="Base Rate Tracker" sheetId="5" r:id="rId7"/>
    <sheet name="Reconciliation" sheetId="4" r:id="rId8"/>
    <sheet name="Balances" sheetId="12" r:id="rId9"/>
  </sheets>
  <definedNames>
    <definedName name="_xlnm.Print_Area" localSheetId="7">Reconciliation!$A$1:$H$21</definedName>
    <definedName name="_xlnm.Print_Area" localSheetId="0">'Wardington Community (Barclays)'!$A$1:$AH$90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1" i="3" l="1"/>
  <c r="I240" i="3"/>
  <c r="B6" i="12" l="1"/>
  <c r="J246" i="3" l="1"/>
  <c r="K246" i="3"/>
  <c r="E7" i="4"/>
  <c r="B7" i="4"/>
  <c r="E6" i="4"/>
  <c r="J179" i="3"/>
  <c r="I107" i="3"/>
  <c r="I219" i="3" s="1"/>
  <c r="K93" i="3"/>
  <c r="F7" i="4" l="1"/>
  <c r="J56" i="3" l="1"/>
  <c r="I55" i="3"/>
  <c r="I50" i="3"/>
  <c r="I35" i="3"/>
  <c r="I56" i="3" l="1"/>
  <c r="I178" i="3"/>
  <c r="Y34" i="13"/>
  <c r="Z34" i="13"/>
  <c r="AA34" i="13"/>
  <c r="AB34" i="13"/>
  <c r="AC34" i="13"/>
  <c r="AD34" i="13"/>
  <c r="AE34" i="13"/>
  <c r="AF34" i="13"/>
  <c r="AG34" i="13"/>
  <c r="I18" i="3" s="1"/>
  <c r="X34" i="13"/>
  <c r="D16" i="12" s="1"/>
  <c r="F16" i="12" s="1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E34" i="13"/>
  <c r="E16" i="12" s="1"/>
  <c r="Y73" i="1"/>
  <c r="Z73" i="1"/>
  <c r="AA73" i="1"/>
  <c r="AB73" i="1"/>
  <c r="AC73" i="1"/>
  <c r="I13" i="3" s="1"/>
  <c r="AD73" i="1"/>
  <c r="AE73" i="1"/>
  <c r="AF73" i="1"/>
  <c r="AG73" i="1"/>
  <c r="G73" i="1"/>
  <c r="I48" i="3" s="1"/>
  <c r="H73" i="1"/>
  <c r="I73" i="1"/>
  <c r="J73" i="1"/>
  <c r="I40" i="3" s="1"/>
  <c r="I42" i="3" s="1"/>
  <c r="K73" i="1"/>
  <c r="I41" i="3" s="1"/>
  <c r="L73" i="1"/>
  <c r="M73" i="1"/>
  <c r="N73" i="1"/>
  <c r="I51" i="3" s="1"/>
  <c r="O73" i="1"/>
  <c r="I46" i="3" s="1"/>
  <c r="P73" i="1"/>
  <c r="Q73" i="1"/>
  <c r="R73" i="1"/>
  <c r="I32" i="3" s="1"/>
  <c r="S73" i="1"/>
  <c r="I31" i="3" s="1"/>
  <c r="T73" i="1"/>
  <c r="U73" i="1"/>
  <c r="V73" i="1"/>
  <c r="W73" i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I47" i="3" l="1"/>
  <c r="I34" i="3"/>
  <c r="I29" i="3"/>
  <c r="I49" i="3"/>
  <c r="I27" i="3"/>
  <c r="I10" i="3"/>
  <c r="I33" i="3"/>
  <c r="I30" i="3"/>
  <c r="I12" i="3"/>
  <c r="I7" i="3"/>
  <c r="I179" i="3"/>
  <c r="L178" i="3"/>
  <c r="D32" i="13"/>
  <c r="E39" i="13" s="1"/>
  <c r="E40" i="13" l="1"/>
  <c r="B16" i="12"/>
  <c r="J103" i="3"/>
  <c r="J112" i="3"/>
  <c r="D7" i="1"/>
  <c r="I253" i="3"/>
  <c r="I244" i="3"/>
  <c r="I252" i="3"/>
  <c r="I243" i="3"/>
  <c r="I251" i="3"/>
  <c r="I242" i="3"/>
  <c r="I250" i="3"/>
  <c r="B9" i="12"/>
  <c r="B8" i="12"/>
  <c r="B7" i="12"/>
  <c r="B11" i="12"/>
  <c r="K224" i="3"/>
  <c r="K212" i="3"/>
  <c r="K215" i="3" s="1"/>
  <c r="K202" i="3" l="1"/>
  <c r="K193" i="3"/>
  <c r="K159" i="3"/>
  <c r="I157" i="3"/>
  <c r="L157" i="3" s="1"/>
  <c r="J52" i="3"/>
  <c r="J42" i="3"/>
  <c r="J37" i="3"/>
  <c r="J93" i="3" s="1"/>
  <c r="I200" i="3" l="1"/>
  <c r="L200" i="3" s="1"/>
  <c r="K175" i="3" l="1"/>
  <c r="K164" i="3"/>
  <c r="I172" i="3"/>
  <c r="L172" i="3" s="1"/>
  <c r="K206" i="3" l="1"/>
  <c r="C19" i="12" l="1"/>
  <c r="C9" i="12"/>
  <c r="C18" i="12"/>
  <c r="C17" i="12"/>
  <c r="C21" i="12" s="1"/>
  <c r="C7" i="12"/>
  <c r="B8" i="4"/>
  <c r="C11" i="12" l="1"/>
  <c r="E73" i="1"/>
  <c r="E15" i="12" s="1"/>
  <c r="D7" i="7" l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7" i="11"/>
  <c r="D8" i="11" s="1"/>
  <c r="F73" i="1" l="1"/>
  <c r="I63" i="3" s="1"/>
  <c r="D8" i="1" l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I155" i="3" l="1"/>
  <c r="L155" i="3" s="1"/>
  <c r="A22" i="2" l="1"/>
  <c r="A12" i="5" l="1"/>
  <c r="A32" i="13"/>
  <c r="I36" i="3"/>
  <c r="I158" i="3" s="1"/>
  <c r="G47" i="7" l="1"/>
  <c r="I190" i="3" l="1"/>
  <c r="I9" i="3"/>
  <c r="I132" i="3" s="1"/>
  <c r="X73" i="1" l="1"/>
  <c r="D15" i="12" s="1"/>
  <c r="D6" i="5"/>
  <c r="J21" i="11"/>
  <c r="D17" i="12" s="1"/>
  <c r="E20" i="11"/>
  <c r="E17" i="12" s="1"/>
  <c r="F15" i="12" l="1"/>
  <c r="D71" i="1"/>
  <c r="B6" i="4" s="1"/>
  <c r="F6" i="4" s="1"/>
  <c r="G6" i="4" s="1"/>
  <c r="D7" i="5"/>
  <c r="D8" i="5" s="1"/>
  <c r="D9" i="5" s="1"/>
  <c r="D10" i="5" s="1"/>
  <c r="D11" i="5" s="1"/>
  <c r="A71" i="1"/>
  <c r="B6" i="7"/>
  <c r="B6" i="2" s="1"/>
  <c r="B45" i="7"/>
  <c r="B22" i="2" s="1"/>
  <c r="B32" i="13" s="1"/>
  <c r="A50" i="7"/>
  <c r="A28" i="2" s="1"/>
  <c r="A51" i="7"/>
  <c r="A29" i="2" s="1"/>
  <c r="A39" i="13" s="1"/>
  <c r="A49" i="7"/>
  <c r="A27" i="2" s="1"/>
  <c r="A6" i="7"/>
  <c r="A6" i="2" s="1"/>
  <c r="A5" i="7"/>
  <c r="A5" i="2" s="1"/>
  <c r="A77" i="1" l="1"/>
  <c r="A38" i="13"/>
  <c r="A76" i="1"/>
  <c r="A37" i="13"/>
  <c r="A6" i="5"/>
  <c r="B71" i="1"/>
  <c r="B12" i="5"/>
  <c r="B6" i="5"/>
  <c r="A78" i="1"/>
  <c r="A22" i="5"/>
  <c r="A5" i="5"/>
  <c r="A21" i="5"/>
  <c r="A20" i="5"/>
  <c r="H47" i="7" l="1"/>
  <c r="H20" i="11"/>
  <c r="I20" i="11"/>
  <c r="G20" i="11"/>
  <c r="I83" i="3" s="1"/>
  <c r="I198" i="3" s="1"/>
  <c r="I61" i="3"/>
  <c r="E78" i="1" l="1"/>
  <c r="B15" i="12" s="1"/>
  <c r="F20" i="11"/>
  <c r="I84" i="3" s="1"/>
  <c r="I89" i="3"/>
  <c r="I74" i="3"/>
  <c r="I191" i="3" s="1"/>
  <c r="K47" i="7"/>
  <c r="I14" i="3" s="1"/>
  <c r="J47" i="7"/>
  <c r="D18" i="12" s="1"/>
  <c r="F24" i="2" l="1"/>
  <c r="D19" i="12" s="1"/>
  <c r="D21" i="12" s="1"/>
  <c r="E47" i="7"/>
  <c r="D45" i="7" l="1"/>
  <c r="E18" i="12"/>
  <c r="I15" i="3"/>
  <c r="I138" i="3" s="1"/>
  <c r="L138" i="3" s="1"/>
  <c r="D22" i="2"/>
  <c r="D12" i="5"/>
  <c r="L47" i="7"/>
  <c r="M47" i="7"/>
  <c r="E29" i="2" l="1"/>
  <c r="I110" i="3" s="1"/>
  <c r="B19" i="12"/>
  <c r="I245" i="3"/>
  <c r="I246" i="3" s="1"/>
  <c r="B11" i="4"/>
  <c r="B9" i="4"/>
  <c r="B18" i="12"/>
  <c r="D18" i="11"/>
  <c r="B17" i="12" l="1"/>
  <c r="B21" i="12" s="1"/>
  <c r="B10" i="4"/>
  <c r="E25" i="11"/>
  <c r="I75" i="3"/>
  <c r="I192" i="3" s="1"/>
  <c r="B12" i="4" l="1"/>
  <c r="F47" i="7"/>
  <c r="I78" i="3" s="1"/>
  <c r="I47" i="7"/>
  <c r="I254" i="3"/>
  <c r="I45" i="3"/>
  <c r="I52" i="3" s="1"/>
  <c r="I135" i="3"/>
  <c r="I156" i="3"/>
  <c r="I153" i="3"/>
  <c r="I151" i="3"/>
  <c r="I28" i="3"/>
  <c r="I137" i="3"/>
  <c r="I150" i="3" l="1"/>
  <c r="I37" i="3"/>
  <c r="I154" i="3"/>
  <c r="I98" i="3"/>
  <c r="I210" i="3" s="1"/>
  <c r="F20" i="12"/>
  <c r="F18" i="12"/>
  <c r="F17" i="12"/>
  <c r="E10" i="4"/>
  <c r="D8" i="4"/>
  <c r="F8" i="4" s="1"/>
  <c r="I130" i="3" l="1"/>
  <c r="E9" i="4"/>
  <c r="E11" i="4"/>
  <c r="E12" i="4" l="1"/>
  <c r="L130" i="3"/>
  <c r="M130" i="3" s="1"/>
  <c r="G7" i="4" l="1"/>
  <c r="I204" i="3" l="1"/>
  <c r="I163" i="3" l="1"/>
  <c r="I162" i="3"/>
  <c r="L135" i="3" l="1"/>
  <c r="I222" i="3" l="1"/>
  <c r="I195" i="3"/>
  <c r="I87" i="3"/>
  <c r="L137" i="3"/>
  <c r="M137" i="3" s="1"/>
  <c r="L151" i="3"/>
  <c r="M151" i="3" s="1"/>
  <c r="L156" i="3"/>
  <c r="M156" i="3" s="1"/>
  <c r="L154" i="3"/>
  <c r="M154" i="3" s="1"/>
  <c r="I168" i="3"/>
  <c r="L168" i="3" s="1"/>
  <c r="M168" i="3" s="1"/>
  <c r="I167" i="3"/>
  <c r="I171" i="3"/>
  <c r="L153" i="3"/>
  <c r="M153" i="3" s="1"/>
  <c r="L150" i="3"/>
  <c r="M150" i="3" s="1"/>
  <c r="F14" i="5"/>
  <c r="E14" i="5"/>
  <c r="I17" i="3" s="1"/>
  <c r="E24" i="2"/>
  <c r="E19" i="12" s="1"/>
  <c r="E21" i="12" s="1"/>
  <c r="K20" i="11"/>
  <c r="L20" i="11"/>
  <c r="F19" i="12" l="1"/>
  <c r="F21" i="12" s="1"/>
  <c r="I8" i="3"/>
  <c r="I131" i="3" s="1"/>
  <c r="L131" i="3" s="1"/>
  <c r="M131" i="3" s="1"/>
  <c r="I16" i="3"/>
  <c r="I139" i="3" s="1"/>
  <c r="L139" i="3" s="1"/>
  <c r="M139" i="3" s="1"/>
  <c r="L132" i="3"/>
  <c r="M132" i="3" s="1"/>
  <c r="L167" i="3"/>
  <c r="L191" i="3"/>
  <c r="L162" i="3"/>
  <c r="M162" i="3" s="1"/>
  <c r="L163" i="3"/>
  <c r="L174" i="3"/>
  <c r="M174" i="3" s="1"/>
  <c r="L171" i="3"/>
  <c r="M171" i="3" s="1"/>
  <c r="I181" i="3"/>
  <c r="L181" i="3" s="1"/>
  <c r="L195" i="3"/>
  <c r="L198" i="3"/>
  <c r="M198" i="3" s="1"/>
  <c r="I199" i="3"/>
  <c r="L201" i="3"/>
  <c r="M201" i="3" s="1"/>
  <c r="L204" i="3"/>
  <c r="L192" i="3"/>
  <c r="M192" i="3" s="1"/>
  <c r="L190" i="3"/>
  <c r="G23" i="2"/>
  <c r="D9" i="4"/>
  <c r="D10" i="4"/>
  <c r="G8" i="4"/>
  <c r="D11" i="4"/>
  <c r="I169" i="3"/>
  <c r="I173" i="3"/>
  <c r="L173" i="3" s="1"/>
  <c r="M173" i="3" s="1"/>
  <c r="I140" i="3"/>
  <c r="L140" i="3" s="1"/>
  <c r="G13" i="5"/>
  <c r="D12" i="4" l="1"/>
  <c r="F9" i="4"/>
  <c r="G9" i="4" s="1"/>
  <c r="F10" i="4"/>
  <c r="I170" i="3"/>
  <c r="I11" i="3"/>
  <c r="I134" i="3" s="1"/>
  <c r="L134" i="3" s="1"/>
  <c r="M134" i="3" s="1"/>
  <c r="I106" i="3"/>
  <c r="E79" i="1"/>
  <c r="I133" i="3"/>
  <c r="L133" i="3" s="1"/>
  <c r="M133" i="3" s="1"/>
  <c r="L199" i="3"/>
  <c r="M199" i="3" s="1"/>
  <c r="I202" i="3"/>
  <c r="L202" i="3" s="1"/>
  <c r="M202" i="3" s="1"/>
  <c r="I183" i="3"/>
  <c r="L183" i="3" s="1"/>
  <c r="M183" i="3" s="1"/>
  <c r="I76" i="3"/>
  <c r="I93" i="3" s="1"/>
  <c r="I149" i="3"/>
  <c r="L149" i="3" s="1"/>
  <c r="M149" i="3" s="1"/>
  <c r="I136" i="3"/>
  <c r="I152" i="3"/>
  <c r="L152" i="3" s="1"/>
  <c r="M152" i="3" s="1"/>
  <c r="E22" i="5"/>
  <c r="I193" i="3"/>
  <c r="L193" i="3" s="1"/>
  <c r="M193" i="3" s="1"/>
  <c r="I164" i="3"/>
  <c r="L164" i="3" s="1"/>
  <c r="M164" i="3" s="1"/>
  <c r="L169" i="3"/>
  <c r="M169" i="3" s="1"/>
  <c r="E30" i="2"/>
  <c r="E32" i="2" s="1"/>
  <c r="F11" i="4" l="1"/>
  <c r="G11" i="4" s="1"/>
  <c r="G10" i="4"/>
  <c r="L170" i="3"/>
  <c r="M170" i="3" s="1"/>
  <c r="I175" i="3"/>
  <c r="L175" i="3" s="1"/>
  <c r="M175" i="3" s="1"/>
  <c r="I19" i="3"/>
  <c r="I99" i="3" s="1"/>
  <c r="I211" i="3" s="1"/>
  <c r="L136" i="3"/>
  <c r="M136" i="3" s="1"/>
  <c r="I141" i="3"/>
  <c r="L141" i="3" s="1"/>
  <c r="M141" i="3" s="1"/>
  <c r="I159" i="3"/>
  <c r="I206" i="3" s="1"/>
  <c r="E52" i="7"/>
  <c r="E54" i="7" s="1"/>
  <c r="I109" i="3"/>
  <c r="I221" i="3" s="1"/>
  <c r="E23" i="5"/>
  <c r="E25" i="5" s="1"/>
  <c r="I111" i="3"/>
  <c r="I223" i="3" s="1"/>
  <c r="G12" i="4" l="1"/>
  <c r="F12" i="4"/>
  <c r="L206" i="3"/>
  <c r="M206" i="3" s="1"/>
  <c r="L159" i="3"/>
  <c r="M159" i="3" s="1"/>
  <c r="I218" i="3"/>
  <c r="E26" i="11"/>
  <c r="E28" i="11" s="1"/>
  <c r="I255" i="3" s="1"/>
  <c r="I257" i="3" s="1"/>
  <c r="I108" i="3"/>
  <c r="I112" i="3" s="1"/>
  <c r="I102" i="3" l="1"/>
  <c r="I214" i="3" s="1"/>
  <c r="I220" i="3"/>
  <c r="I224" i="3" s="1"/>
  <c r="I100" i="3"/>
  <c r="I212" i="3"/>
  <c r="I103" i="3" l="1"/>
  <c r="I2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Repton SONY</author>
  </authors>
  <commentList>
    <comment ref="I24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Repton SONY:</t>
        </r>
        <r>
          <rPr>
            <sz val="9"/>
            <color indexed="81"/>
            <rFont val="Tahoma"/>
            <family val="2"/>
          </rPr>
          <t xml:space="preserve">
No Access to account to confirm balance
</t>
        </r>
      </text>
    </comment>
    <comment ref="J245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Repton SONY:</t>
        </r>
        <r>
          <rPr>
            <sz val="9"/>
            <color indexed="81"/>
            <rFont val="Tahoma"/>
            <family val="2"/>
          </rPr>
          <t xml:space="preserve">
No Access to account to confirm balance
</t>
        </r>
      </text>
    </comment>
  </commentList>
</comments>
</file>

<file path=xl/sharedStrings.xml><?xml version="1.0" encoding="utf-8"?>
<sst xmlns="http://schemas.openxmlformats.org/spreadsheetml/2006/main" count="551" uniqueCount="299">
  <si>
    <t>PAYMENTS</t>
  </si>
  <si>
    <t>RECEIPTS</t>
  </si>
  <si>
    <t>Date</t>
  </si>
  <si>
    <t>Balance</t>
  </si>
  <si>
    <t>TOTAL BALANCES</t>
  </si>
  <si>
    <t>WARDINGTON PARISH COUNCIL</t>
  </si>
  <si>
    <t>Precept</t>
  </si>
  <si>
    <t>Establishment</t>
  </si>
  <si>
    <t>Grants / Subscriptions / Donations</t>
  </si>
  <si>
    <t>Village Running Costs</t>
  </si>
  <si>
    <t>VAT on Purchases</t>
  </si>
  <si>
    <t>Wardington Playground Committee</t>
  </si>
  <si>
    <t>200 Club Draw Prizes</t>
  </si>
  <si>
    <t>Add Total Receipts</t>
  </si>
  <si>
    <t>Sub Total</t>
  </si>
  <si>
    <t>Less Total Payments</t>
  </si>
  <si>
    <t>Certified to be a true and correct statement of the financial position of the Council</t>
  </si>
  <si>
    <t>Chairman…………………………………….</t>
  </si>
  <si>
    <t>SUMMARY</t>
  </si>
  <si>
    <t>Prizes</t>
  </si>
  <si>
    <t>200 Club</t>
  </si>
  <si>
    <t>VAT</t>
  </si>
  <si>
    <t>BALANCES</t>
  </si>
  <si>
    <t>Transfer</t>
  </si>
  <si>
    <t>Warbler</t>
  </si>
  <si>
    <t>PAYE</t>
  </si>
  <si>
    <t>Responsible Financial Officer……………………………</t>
  </si>
  <si>
    <t>Other</t>
  </si>
  <si>
    <t>Williamscott Community</t>
  </si>
  <si>
    <t>CASH BOOK</t>
  </si>
  <si>
    <t>Unpresented cheques</t>
  </si>
  <si>
    <t xml:space="preserve">Plus unpresented cheques: </t>
  </si>
  <si>
    <t>Plus unpresented cheques:</t>
  </si>
  <si>
    <t>Advert</t>
  </si>
  <si>
    <t>Grant</t>
  </si>
  <si>
    <t>Interest</t>
  </si>
  <si>
    <t>VAT refund</t>
  </si>
  <si>
    <t>Grass</t>
  </si>
  <si>
    <t>Clerk salary</t>
  </si>
  <si>
    <t>Playground</t>
  </si>
  <si>
    <t>Dog bins</t>
  </si>
  <si>
    <t>Cheque</t>
  </si>
  <si>
    <t>Inspection</t>
  </si>
  <si>
    <t>WARDINGTON PARISH COUNCIL - HSBC PLAYGROUND A/C 81035835</t>
  </si>
  <si>
    <t>Variance:</t>
  </si>
  <si>
    <t>WARDINGTON PARISH COUNCIL - HSBC PLAYGROUND A/C 71618202</t>
  </si>
  <si>
    <t>WARDINGTON PARISH COUNCIL - BARCLAYS BASE RATE TRACKER A/C 10254029</t>
  </si>
  <si>
    <t>WARDINGTON PARISH COUNCIL - BARCLAYS WILLIAMSCOT COMMUNITY A/C 50251208</t>
  </si>
  <si>
    <t>Tickets</t>
  </si>
  <si>
    <t>HSBC Playground Main A/C  81035835</t>
  </si>
  <si>
    <t>HSBC Playground 2nd A/C 71618202</t>
  </si>
  <si>
    <t>Barclays Williamscot Community A/C 50251208</t>
  </si>
  <si>
    <t>Barclays Base Rate Tracker A/C 10254029</t>
  </si>
  <si>
    <t>A/C Summary</t>
  </si>
  <si>
    <t>Bank Statement</t>
  </si>
  <si>
    <t>Unpresented Cheques</t>
  </si>
  <si>
    <t>Reconciled Balance</t>
  </si>
  <si>
    <t>CDC New Homes Bonus</t>
  </si>
  <si>
    <t>OCC Grass Cutting Grant</t>
  </si>
  <si>
    <t>Clerks Salary</t>
  </si>
  <si>
    <t>Hire of Village Hall</t>
  </si>
  <si>
    <t>TOTAL RECEIPTS</t>
  </si>
  <si>
    <t>Fairport Convention Ticket Sales</t>
  </si>
  <si>
    <t>Playground 200 Club Subscriptions</t>
  </si>
  <si>
    <t>Warbler Advertising</t>
  </si>
  <si>
    <t>Grass Cutting</t>
  </si>
  <si>
    <t>Parish Council</t>
  </si>
  <si>
    <t>Donations s.137</t>
  </si>
  <si>
    <t>Dog Bin Emptying Service</t>
  </si>
  <si>
    <t>ROSPA Inspection</t>
  </si>
  <si>
    <t>TOTAL PAYMENTS</t>
  </si>
  <si>
    <t>Barclays Williamscot Community Account</t>
  </si>
  <si>
    <t>Barclays Base Rate Tracker Account</t>
  </si>
  <si>
    <t>HSBC Playground Main Account</t>
  </si>
  <si>
    <t>HSBC Playground 2nd Account</t>
  </si>
  <si>
    <t xml:space="preserve">VAT on Purchases </t>
  </si>
  <si>
    <t>Parish Insurance</t>
  </si>
  <si>
    <t>Audit</t>
  </si>
  <si>
    <t>Warbler Printing</t>
  </si>
  <si>
    <t>Opening Balances B/D</t>
  </si>
  <si>
    <t>Closing Balances C/F</t>
  </si>
  <si>
    <t>These Balances are Represented By:</t>
  </si>
  <si>
    <t>Debit</t>
  </si>
  <si>
    <t>Credit</t>
  </si>
  <si>
    <t xml:space="preserve"> </t>
  </si>
  <si>
    <t>Administration</t>
  </si>
  <si>
    <t>HS2 Petitioning</t>
  </si>
  <si>
    <t>Maintenance (Williamscot)</t>
  </si>
  <si>
    <t>Social Functions (Williamscot)</t>
  </si>
  <si>
    <t>Subscriptions</t>
  </si>
  <si>
    <t>Professional Advice</t>
  </si>
  <si>
    <t>A361 Review</t>
  </si>
  <si>
    <t>Select Committee Presentation Expenses</t>
  </si>
  <si>
    <t>Chairman……………………</t>
  </si>
  <si>
    <t>Date …………</t>
  </si>
  <si>
    <t>Donation</t>
  </si>
  <si>
    <t>TOTAL BALANCE</t>
  </si>
  <si>
    <t>Council Tax Reduction Scheme</t>
  </si>
  <si>
    <t>Bank</t>
  </si>
  <si>
    <t>Accounts</t>
  </si>
  <si>
    <t>check</t>
  </si>
  <si>
    <t>Annual Receipts</t>
  </si>
  <si>
    <t>Annual Expenditure</t>
  </si>
  <si>
    <t>Variance</t>
  </si>
  <si>
    <t>£</t>
  </si>
  <si>
    <t>%</t>
  </si>
  <si>
    <t>Repairs</t>
  </si>
  <si>
    <t>Total Debits</t>
  </si>
  <si>
    <t>Total Credits</t>
  </si>
  <si>
    <t>HMRC VAT Refund</t>
  </si>
  <si>
    <t>Website Hosting</t>
  </si>
  <si>
    <t>Payroll Services</t>
  </si>
  <si>
    <t>Warbler Donations/Advertising</t>
  </si>
  <si>
    <t>Playground Maintenance</t>
  </si>
  <si>
    <t>Wardington Playground 200 Committee</t>
  </si>
  <si>
    <t>Precept WARD</t>
  </si>
  <si>
    <t>OCC Grass cutting Grant</t>
  </si>
  <si>
    <t>CDC New homes bonus</t>
  </si>
  <si>
    <t>and approved by the Council on the 22nd May 2018</t>
  </si>
  <si>
    <t>Notes</t>
  </si>
  <si>
    <t>Variation</t>
  </si>
  <si>
    <t>Hall Hire</t>
  </si>
  <si>
    <t>Insurance</t>
  </si>
  <si>
    <t>Payroll</t>
  </si>
  <si>
    <t>Admin</t>
  </si>
  <si>
    <t>CDC New Homes</t>
  </si>
  <si>
    <t>Website</t>
  </si>
  <si>
    <t>2018/19</t>
  </si>
  <si>
    <t>Williamscott Contribution to Path</t>
  </si>
  <si>
    <t>WARDINGTON</t>
  </si>
  <si>
    <t>WILLIAMCOT</t>
  </si>
  <si>
    <t>PLAYGROUND 2ND - NO PAYMENTS</t>
  </si>
  <si>
    <t>PLAYGROUND MAIN</t>
  </si>
  <si>
    <t>Social Events</t>
  </si>
  <si>
    <t>Maintenance</t>
  </si>
  <si>
    <t>Social functions) (Williamscot)</t>
  </si>
  <si>
    <t>Donations</t>
  </si>
  <si>
    <t>2019/20</t>
  </si>
  <si>
    <t>2019-2020</t>
  </si>
  <si>
    <t>2018/2019</t>
  </si>
  <si>
    <t>Balances as at 31/03/2020 as per Bank Statement</t>
  </si>
  <si>
    <t># 50251208</t>
  </si>
  <si>
    <t># 81035835</t>
  </si>
  <si>
    <t># 71618202</t>
  </si>
  <si>
    <t># 10254029</t>
  </si>
  <si>
    <t>Cheque 691</t>
  </si>
  <si>
    <t>Cheque 700</t>
  </si>
  <si>
    <t>Cheque 702</t>
  </si>
  <si>
    <t>Cheque 706</t>
  </si>
  <si>
    <t>Cheque 708</t>
  </si>
  <si>
    <t>Maintenance (Williamscot) &amp; Paths</t>
  </si>
  <si>
    <t>Base Rate tracker</t>
  </si>
  <si>
    <t>Other - contribution to WPCC - paths? Inc 1 cancelled cheque</t>
  </si>
  <si>
    <t>Williamscott Receipts other than tickets - cancelled cheque</t>
  </si>
  <si>
    <t>Election Costs</t>
  </si>
  <si>
    <t>2020-2021</t>
  </si>
  <si>
    <t>OPENING BALANCE B/f 2020-21</t>
  </si>
  <si>
    <t>Balance per statement: 31/03/2021</t>
  </si>
  <si>
    <t>Balance per account: 31/03/2021</t>
  </si>
  <si>
    <t>CLOSING BALANCE C/F 2020-21</t>
  </si>
  <si>
    <t>Reconciled 31/03/2021</t>
  </si>
  <si>
    <t>2019/2020</t>
  </si>
  <si>
    <t>RECEIPTS AND PAYMENTS ACCOUNT FOR THE YEAR END 31/03/2021</t>
  </si>
  <si>
    <t>Opening Balances B/F 2020-21</t>
  </si>
  <si>
    <t>Closing Balances C/F 2020-21</t>
  </si>
  <si>
    <t>VARIANCES FOR THE YEAR END 31/03/2021</t>
  </si>
  <si>
    <t>2020/21</t>
  </si>
  <si>
    <t>Bank Reconciliation for 2020/21 as at 31/03/2021</t>
  </si>
  <si>
    <t>RECONCILED CLOSING BALANCES C/F 2020-21</t>
  </si>
  <si>
    <t>Smiths Newsagents - Warbler Subs</t>
  </si>
  <si>
    <t>Mrs G-F - Clerk's Pay, March 2020</t>
  </si>
  <si>
    <t>Cherwell Gen Pay (Precept)</t>
  </si>
  <si>
    <t>J&amp;M Humphris - Warbler Subs</t>
  </si>
  <si>
    <t>Francis Tuthill - Warbler Subs</t>
  </si>
  <si>
    <t>EH &amp; EM Douglas - Warbler Subs</t>
  </si>
  <si>
    <t>HMRC - PAYE, March 2020</t>
  </si>
  <si>
    <t>Cheque Deposit?? Check receipt</t>
  </si>
  <si>
    <t>Mrs G-F - Clerk's Pay, April 2020</t>
  </si>
  <si>
    <t>Mrs G-F - Clerk's Expenses</t>
  </si>
  <si>
    <t>HMRC - PAYE, April 2020</t>
  </si>
  <si>
    <t>BHIB Insurance</t>
  </si>
  <si>
    <t>N R Prickett - Grass cutting</t>
  </si>
  <si>
    <t>CDC - Dog bin emptying</t>
  </si>
  <si>
    <t>Mr M Patterson - Zoom Subs</t>
  </si>
  <si>
    <t>Mrs G-F - Clerk's Pay, May 2020</t>
  </si>
  <si>
    <t>Mrs G-F - Clerk's Pay, June 2020</t>
  </si>
  <si>
    <t>B R Harris - noticeboards</t>
  </si>
  <si>
    <t>HMRC - PAYE, May 2020</t>
  </si>
  <si>
    <t>HMRC - PAYE, June 2020</t>
  </si>
  <si>
    <t>Playsafety LTd - RoSPA playgroud inspection</t>
  </si>
  <si>
    <t>DM Payroll Services</t>
  </si>
  <si>
    <t>Mobile Caretaking Services - Playground repairs</t>
  </si>
  <si>
    <t>HMRC - PAYE, July 2020</t>
  </si>
  <si>
    <t>HMRC - PAYE August 2020</t>
  </si>
  <si>
    <t>Mrs G-F - Clerk's Pay, July 2020</t>
  </si>
  <si>
    <t>Mrs G-F - Clerks's Pay, August 2020</t>
  </si>
  <si>
    <t>Mrs G-F - Clerk's Pay, September 2020</t>
  </si>
  <si>
    <t>STO OPFA…??</t>
  </si>
  <si>
    <t>HMRC - PAYE, September 2020</t>
  </si>
  <si>
    <t>Schoolscapes - new playground equipement</t>
  </si>
  <si>
    <t>Mrs G-F - Clerk's Pay, October 2020</t>
  </si>
  <si>
    <t>Mrs G-F - Clerk's Pay, November 2020</t>
  </si>
  <si>
    <t>HMRC - PAYE, October 2020</t>
  </si>
  <si>
    <t>HMRC - PAYE , November 2020</t>
  </si>
  <si>
    <t>Mrs G-F - reimburse CPRE Subs</t>
  </si>
  <si>
    <t>Mrs G-F - Clerk's Pay, December 2020 &amp; backpay</t>
  </si>
  <si>
    <t>Framptons - Planning consultants (Spruce Meadows)</t>
  </si>
  <si>
    <t>HMRC - PAYE, December 2020 &amp; Backpay</t>
  </si>
  <si>
    <t>Parish Magazine Printing (November)</t>
  </si>
  <si>
    <t>Gross interest</t>
  </si>
  <si>
    <t>Subs - month total</t>
  </si>
  <si>
    <t>OCC Grant</t>
  </si>
  <si>
    <t>B R Harris - village repairs</t>
  </si>
  <si>
    <t>B R Harris - bus shelter and playground repairs</t>
  </si>
  <si>
    <t>OPFA Subs</t>
  </si>
  <si>
    <t>Opening balance with Unity</t>
  </si>
  <si>
    <t>Bank charges</t>
  </si>
  <si>
    <t>Bank chg</t>
  </si>
  <si>
    <t>Balance Transfer Barclays to UNITY BANKING</t>
  </si>
  <si>
    <t>Clerks Pay - Jan 21  - 101</t>
  </si>
  <si>
    <t>Brent Harris- Install Dog Bin (Williamscot) 100</t>
  </si>
  <si>
    <t>HMRC - PAYE- Jan 21  - 102</t>
  </si>
  <si>
    <t>WPPC Wardinton Past &amp; Present Printing</t>
  </si>
  <si>
    <t>Parish Magazine - Warbler printing - 099</t>
  </si>
  <si>
    <t>E-Type Press - Welcome Pack - 097</t>
  </si>
  <si>
    <t>Warbler Adverts - Smiths Newsagents</t>
  </si>
  <si>
    <t>Warbler Adverts - Douglas EH-EM</t>
  </si>
  <si>
    <t>Warbler Adverts - Barn Farm Plants</t>
  </si>
  <si>
    <t>Warbler Adverts - Tuthills</t>
  </si>
  <si>
    <t xml:space="preserve">Warbler Adverts - J &amp; M Humphris </t>
  </si>
  <si>
    <t>OALC Annual Subs</t>
  </si>
  <si>
    <t>HMRC - PAYE Feb 21</t>
  </si>
  <si>
    <t>Reimburse Clerk - Litter pickers</t>
  </si>
  <si>
    <t>Clerk's Pay - Feb 21</t>
  </si>
  <si>
    <t>Brent Harris - Bus Shelter repairs</t>
  </si>
  <si>
    <t>Brent Harris - Install posts Mount Pleasant</t>
  </si>
  <si>
    <t>VOID - Simon Lawton see 101070</t>
  </si>
  <si>
    <t>CDC Grass cutting grant</t>
  </si>
  <si>
    <t>Cherwell Gen Pay  - New Homes</t>
  </si>
  <si>
    <t>Trf to Wardington Account - Half consultany fee Frampton</t>
  </si>
  <si>
    <t>Litter Pickers</t>
  </si>
  <si>
    <t>written back</t>
  </si>
  <si>
    <t>Poppy appeal - VOID</t>
  </si>
  <si>
    <t>Poppy appeal - reissued</t>
  </si>
  <si>
    <t xml:space="preserve">VOID - </t>
  </si>
  <si>
    <t>HMRC Vtr (VAT refund)</t>
  </si>
  <si>
    <t>VOID</t>
  </si>
  <si>
    <t>CR</t>
  </si>
  <si>
    <t>SO</t>
  </si>
  <si>
    <t>TRF</t>
  </si>
  <si>
    <t>CR TFR</t>
  </si>
  <si>
    <t>Trf  from williamscot acct half 101094 - VAT</t>
  </si>
  <si>
    <t xml:space="preserve">Trf into UNITY TRUST </t>
  </si>
  <si>
    <t>WPC UNITY Bank Account opening tfr £500.00</t>
  </si>
  <si>
    <t>Bradley Munro - Donation</t>
  </si>
  <si>
    <t>Balance 31/03/2021</t>
  </si>
  <si>
    <t>Financial Summary March 2021</t>
  </si>
  <si>
    <t>Balance 31/03/2020</t>
  </si>
  <si>
    <t>Playground grants/donations/interest</t>
  </si>
  <si>
    <t>Bank Charges</t>
  </si>
  <si>
    <t>Village Maintenance</t>
  </si>
  <si>
    <t>Welcome Pack and Wardington Past &amp; Present Printing</t>
  </si>
  <si>
    <t>Legal representation</t>
  </si>
  <si>
    <t>Legal representation contribution</t>
  </si>
  <si>
    <t>Other - Acct transfers</t>
  </si>
  <si>
    <t>i</t>
  </si>
  <si>
    <t xml:space="preserve">Donations s.137 </t>
  </si>
  <si>
    <t xml:space="preserve">Printing - Welcome Pack &amp; Wardington Past &amp; Present </t>
  </si>
  <si>
    <t>Williamscot a/c trfr error correction</t>
  </si>
  <si>
    <t>Other contributions WCC</t>
  </si>
  <si>
    <t>Subscriptions S.137</t>
  </si>
  <si>
    <t>Williamscot Community Account</t>
  </si>
  <si>
    <t>Playground Main Account</t>
  </si>
  <si>
    <t>Playground 2nd Account</t>
  </si>
  <si>
    <t>Unity Trust Wardington Community Account</t>
  </si>
  <si>
    <t># 20432807</t>
  </si>
  <si>
    <t>Unity Trust Wardington Community A/C 20432807</t>
  </si>
  <si>
    <t>Wardington Community Acct was moved from Barclays to Unity Trust 12/02/2021</t>
  </si>
  <si>
    <t>Anette Reed - Accounts Audit</t>
  </si>
  <si>
    <t>OPENING BALANCE</t>
  </si>
  <si>
    <t>Service Charges</t>
  </si>
  <si>
    <t>Miscellaneous</t>
  </si>
  <si>
    <t>Transfer of funds from Barclays to Unity banks</t>
  </si>
  <si>
    <t>Wardington Community Account (Barclays)</t>
  </si>
  <si>
    <t>Wardington Community (Unity)</t>
  </si>
  <si>
    <t>WARDINGTON PARISH COUNCIL - WARDINGTON COMMUNITY  Unity Bank A/C 20432807</t>
  </si>
  <si>
    <t>WARDINGTON PARISH COUNCIL - WARDINGTON COMMUNITY  BarclaysA/C 30712329</t>
  </si>
  <si>
    <t>Wardington Community Account (Unity)</t>
  </si>
  <si>
    <t>Barclays Wardington Community A/C 30712329</t>
  </si>
  <si>
    <t>Barclays Trust Wardington Community Account</t>
  </si>
  <si>
    <t>#30712329</t>
  </si>
  <si>
    <t xml:space="preserve">      WARDINGTON PARISH COUNCIL - BANK RECONCILIATION YEAR END 31/03/2021</t>
  </si>
  <si>
    <t>Responsible Financial Officer…………………….……………….</t>
  </si>
  <si>
    <t>Responsible Financial Officer…………………….……………….Date:……………..</t>
  </si>
  <si>
    <t>and approved by the Council on the 25/05/2021</t>
  </si>
  <si>
    <t>and approved by the Council on the 25nd May 2021</t>
  </si>
  <si>
    <t>Chairman……………………….</t>
  </si>
  <si>
    <t>Responsible Financial Officer…………………………………</t>
  </si>
  <si>
    <t>Date 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</si>
</sst>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#,##0.00_ ;[Red]\-#,##0.00\ "/>
  </numFmts>
  <fonts count="52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i/>
      <u/>
      <sz val="10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b/>
      <i/>
      <u/>
      <sz val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sz val="10"/>
      <color indexed="10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u/>
      <sz val="13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  <font>
      <sz val="11"/>
      <color indexed="12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b/>
      <sz val="11"/>
      <color indexed="10"/>
      <name val="Arial"/>
      <family val="2"/>
    </font>
    <font>
      <b/>
      <u/>
      <sz val="11"/>
      <color rgb="FFFF0000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b/>
      <i/>
      <sz val="11"/>
      <color rgb="FFFF0000"/>
      <name val="Arial"/>
      <family val="2"/>
    </font>
    <font>
      <b/>
      <i/>
      <u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sz val="11"/>
      <color indexed="3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indexed="1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sz val="12"/>
      <color indexed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2">
    <xf numFmtId="0" fontId="0" fillId="0" borderId="0" xfId="0"/>
    <xf numFmtId="2" fontId="0" fillId="0" borderId="0" xfId="0" applyNumberFormat="1"/>
    <xf numFmtId="0" fontId="2" fillId="0" borderId="0" xfId="0" applyFont="1"/>
    <xf numFmtId="1" fontId="0" fillId="0" borderId="0" xfId="0" applyNumberFormat="1" applyAlignment="1">
      <alignment horizontal="left"/>
    </xf>
    <xf numFmtId="1" fontId="0" fillId="0" borderId="0" xfId="0" applyNumberFormat="1"/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17" fontId="0" fillId="0" borderId="0" xfId="0" applyNumberFormat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6" fillId="0" borderId="0" xfId="0" applyNumberFormat="1" applyFont="1"/>
    <xf numFmtId="17" fontId="6" fillId="0" borderId="0" xfId="0" applyNumberFormat="1" applyFont="1"/>
    <xf numFmtId="2" fontId="0" fillId="0" borderId="2" xfId="0" applyNumberFormat="1" applyBorder="1"/>
    <xf numFmtId="0" fontId="3" fillId="0" borderId="0" xfId="0" applyFon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3" fillId="0" borderId="0" xfId="0" applyNumberFormat="1" applyFont="1"/>
    <xf numFmtId="0" fontId="3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9" fillId="0" borderId="0" xfId="0" applyFont="1"/>
    <xf numFmtId="3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2" fontId="13" fillId="0" borderId="0" xfId="0" applyNumberFormat="1" applyFont="1"/>
    <xf numFmtId="0" fontId="14" fillId="0" borderId="0" xfId="0" applyFont="1"/>
    <xf numFmtId="2" fontId="14" fillId="0" borderId="0" xfId="0" applyNumberFormat="1" applyFont="1"/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18" fillId="0" borderId="0" xfId="0" applyNumberFormat="1" applyFont="1"/>
    <xf numFmtId="1" fontId="6" fillId="0" borderId="0" xfId="0" applyNumberFormat="1" applyFont="1"/>
    <xf numFmtId="2" fontId="15" fillId="0" borderId="0" xfId="0" applyNumberFormat="1" applyFont="1"/>
    <xf numFmtId="1" fontId="1" fillId="0" borderId="0" xfId="0" applyNumberFormat="1" applyFont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/>
    <xf numFmtId="2" fontId="6" fillId="0" borderId="2" xfId="0" applyNumberFormat="1" applyFont="1" applyBorder="1"/>
    <xf numFmtId="2" fontId="6" fillId="0" borderId="3" xfId="0" applyNumberFormat="1" applyFont="1" applyBorder="1"/>
    <xf numFmtId="1" fontId="3" fillId="0" borderId="4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right"/>
    </xf>
    <xf numFmtId="2" fontId="6" fillId="0" borderId="5" xfId="0" applyNumberFormat="1" applyFont="1" applyBorder="1"/>
    <xf numFmtId="2" fontId="4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left"/>
    </xf>
    <xf numFmtId="2" fontId="6" fillId="0" borderId="6" xfId="0" applyNumberFormat="1" applyFont="1" applyBorder="1"/>
    <xf numFmtId="2" fontId="7" fillId="0" borderId="0" xfId="0" applyNumberFormat="1" applyFont="1"/>
    <xf numFmtId="1" fontId="10" fillId="0" borderId="0" xfId="0" applyNumberFormat="1" applyFont="1" applyAlignment="1">
      <alignment horizontal="left"/>
    </xf>
    <xf numFmtId="2" fontId="10" fillId="0" borderId="0" xfId="0" applyNumberFormat="1" applyFont="1"/>
    <xf numFmtId="2" fontId="20" fillId="0" borderId="0" xfId="0" applyNumberFormat="1" applyFont="1"/>
    <xf numFmtId="2" fontId="12" fillId="0" borderId="0" xfId="0" applyNumberFormat="1" applyFont="1"/>
    <xf numFmtId="2" fontId="0" fillId="0" borderId="5" xfId="0" applyNumberFormat="1" applyBorder="1"/>
    <xf numFmtId="0" fontId="2" fillId="0" borderId="8" xfId="0" applyFont="1" applyBorder="1"/>
    <xf numFmtId="1" fontId="6" fillId="0" borderId="9" xfId="0" applyNumberFormat="1" applyFont="1" applyBorder="1" applyAlignment="1">
      <alignment horizontal="left"/>
    </xf>
    <xf numFmtId="1" fontId="7" fillId="0" borderId="9" xfId="0" applyNumberFormat="1" applyFont="1" applyBorder="1"/>
    <xf numFmtId="2" fontId="6" fillId="0" borderId="9" xfId="0" applyNumberFormat="1" applyFont="1" applyBorder="1"/>
    <xf numFmtId="2" fontId="6" fillId="0" borderId="10" xfId="0" applyNumberFormat="1" applyFont="1" applyBorder="1"/>
    <xf numFmtId="0" fontId="6" fillId="0" borderId="11" xfId="0" applyFont="1" applyBorder="1"/>
    <xf numFmtId="2" fontId="6" fillId="0" borderId="12" xfId="0" applyNumberFormat="1" applyFont="1" applyBorder="1"/>
    <xf numFmtId="0" fontId="11" fillId="0" borderId="11" xfId="0" applyFont="1" applyBorder="1"/>
    <xf numFmtId="1" fontId="11" fillId="0" borderId="0" xfId="0" applyNumberFormat="1" applyFont="1" applyAlignment="1">
      <alignment horizontal="left"/>
    </xf>
    <xf numFmtId="1" fontId="11" fillId="0" borderId="0" xfId="0" applyNumberFormat="1" applyFont="1"/>
    <xf numFmtId="2" fontId="11" fillId="0" borderId="0" xfId="0" applyNumberFormat="1" applyFont="1"/>
    <xf numFmtId="2" fontId="11" fillId="0" borderId="12" xfId="0" applyNumberFormat="1" applyFont="1" applyBorder="1"/>
    <xf numFmtId="0" fontId="7" fillId="0" borderId="11" xfId="0" applyFont="1" applyBorder="1" applyAlignment="1">
      <alignment horizontal="right"/>
    </xf>
    <xf numFmtId="2" fontId="19" fillId="0" borderId="12" xfId="0" applyNumberFormat="1" applyFont="1" applyBorder="1"/>
    <xf numFmtId="0" fontId="6" fillId="0" borderId="11" xfId="0" applyFont="1" applyBorder="1" applyAlignment="1">
      <alignment horizontal="right"/>
    </xf>
    <xf numFmtId="0" fontId="6" fillId="2" borderId="13" xfId="0" applyFont="1" applyFill="1" applyBorder="1"/>
    <xf numFmtId="1" fontId="6" fillId="0" borderId="4" xfId="0" applyNumberFormat="1" applyFont="1" applyBorder="1" applyAlignment="1">
      <alignment horizontal="left"/>
    </xf>
    <xf numFmtId="1" fontId="6" fillId="0" borderId="4" xfId="0" applyNumberFormat="1" applyFont="1" applyBorder="1"/>
    <xf numFmtId="2" fontId="6" fillId="0" borderId="4" xfId="0" applyNumberFormat="1" applyFont="1" applyBorder="1"/>
    <xf numFmtId="2" fontId="6" fillId="0" borderId="14" xfId="0" applyNumberFormat="1" applyFont="1" applyBorder="1"/>
    <xf numFmtId="2" fontId="3" fillId="0" borderId="0" xfId="0" applyNumberFormat="1" applyFont="1" applyAlignment="1">
      <alignment horizontal="center"/>
    </xf>
    <xf numFmtId="2" fontId="25" fillId="0" borderId="0" xfId="0" applyNumberFormat="1" applyFont="1"/>
    <xf numFmtId="1" fontId="25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2" fontId="3" fillId="0" borderId="1" xfId="0" applyNumberFormat="1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6" fillId="0" borderId="18" xfId="0" applyNumberFormat="1" applyFont="1" applyBorder="1"/>
    <xf numFmtId="2" fontId="6" fillId="0" borderId="20" xfId="0" applyNumberFormat="1" applyFont="1" applyBorder="1"/>
    <xf numFmtId="2" fontId="11" fillId="0" borderId="5" xfId="0" applyNumberFormat="1" applyFont="1" applyBorder="1"/>
    <xf numFmtId="2" fontId="19" fillId="0" borderId="5" xfId="0" applyNumberFormat="1" applyFont="1" applyBorder="1"/>
    <xf numFmtId="2" fontId="6" fillId="0" borderId="21" xfId="0" applyNumberFormat="1" applyFont="1" applyBorder="1"/>
    <xf numFmtId="0" fontId="0" fillId="0" borderId="11" xfId="0" applyBorder="1"/>
    <xf numFmtId="2" fontId="0" fillId="0" borderId="18" xfId="0" applyNumberFormat="1" applyBorder="1"/>
    <xf numFmtId="2" fontId="15" fillId="0" borderId="19" xfId="0" applyNumberFormat="1" applyFont="1" applyBorder="1"/>
    <xf numFmtId="1" fontId="3" fillId="0" borderId="0" xfId="0" applyNumberFormat="1" applyFont="1"/>
    <xf numFmtId="2" fontId="2" fillId="0" borderId="0" xfId="0" applyNumberFormat="1" applyFont="1" applyAlignment="1">
      <alignment horizontal="center"/>
    </xf>
    <xf numFmtId="0" fontId="0" fillId="0" borderId="7" xfId="0" applyBorder="1"/>
    <xf numFmtId="0" fontId="12" fillId="0" borderId="0" xfId="0" applyFont="1"/>
    <xf numFmtId="0" fontId="21" fillId="0" borderId="0" xfId="0" applyFont="1"/>
    <xf numFmtId="164" fontId="0" fillId="0" borderId="0" xfId="0" applyNumberFormat="1" applyAlignment="1">
      <alignment horizontal="center"/>
    </xf>
    <xf numFmtId="2" fontId="0" fillId="0" borderId="7" xfId="0" applyNumberFormat="1" applyBorder="1"/>
    <xf numFmtId="2" fontId="5" fillId="0" borderId="7" xfId="0" applyNumberFormat="1" applyFont="1" applyBorder="1"/>
    <xf numFmtId="0" fontId="3" fillId="3" borderId="0" xfId="0" applyFont="1" applyFill="1"/>
    <xf numFmtId="2" fontId="6" fillId="0" borderId="23" xfId="0" applyNumberFormat="1" applyFont="1" applyBorder="1"/>
    <xf numFmtId="2" fontId="10" fillId="0" borderId="6" xfId="0" applyNumberFormat="1" applyFont="1" applyBorder="1"/>
    <xf numFmtId="2" fontId="6" fillId="0" borderId="17" xfId="0" applyNumberFormat="1" applyFont="1" applyBorder="1"/>
    <xf numFmtId="1" fontId="6" fillId="0" borderId="0" xfId="0" quotePrefix="1" applyNumberFormat="1" applyFont="1" applyAlignment="1">
      <alignment horizontal="right"/>
    </xf>
    <xf numFmtId="2" fontId="0" fillId="0" borderId="12" xfId="0" applyNumberFormat="1" applyBorder="1"/>
    <xf numFmtId="17" fontId="24" fillId="0" borderId="0" xfId="0" applyNumberFormat="1" applyFont="1"/>
    <xf numFmtId="4" fontId="8" fillId="0" borderId="0" xfId="0" applyNumberFormat="1" applyFont="1" applyAlignment="1">
      <alignment horizontal="center"/>
    </xf>
    <xf numFmtId="4" fontId="3" fillId="0" borderId="0" xfId="0" applyNumberFormat="1" applyFont="1"/>
    <xf numFmtId="1" fontId="0" fillId="0" borderId="0" xfId="0" applyNumberFormat="1" applyAlignment="1">
      <alignment horizontal="right"/>
    </xf>
    <xf numFmtId="4" fontId="27" fillId="0" borderId="0" xfId="0" applyNumberFormat="1" applyFont="1"/>
    <xf numFmtId="4" fontId="28" fillId="0" borderId="0" xfId="0" applyNumberFormat="1" applyFont="1"/>
    <xf numFmtId="0" fontId="20" fillId="0" borderId="0" xfId="0" applyFont="1"/>
    <xf numFmtId="0" fontId="20" fillId="0" borderId="7" xfId="0" applyFont="1" applyBorder="1"/>
    <xf numFmtId="0" fontId="8" fillId="0" borderId="0" xfId="0" applyFont="1"/>
    <xf numFmtId="0" fontId="29" fillId="0" borderId="0" xfId="0" applyFont="1"/>
    <xf numFmtId="0" fontId="8" fillId="3" borderId="0" xfId="0" applyFont="1" applyFill="1"/>
    <xf numFmtId="4" fontId="20" fillId="0" borderId="0" xfId="0" applyNumberFormat="1" applyFont="1"/>
    <xf numFmtId="4" fontId="27" fillId="0" borderId="1" xfId="0" applyNumberFormat="1" applyFont="1" applyBorder="1"/>
    <xf numFmtId="4" fontId="29" fillId="0" borderId="0" xfId="0" applyNumberFormat="1" applyFont="1"/>
    <xf numFmtId="4" fontId="20" fillId="0" borderId="7" xfId="0" applyNumberFormat="1" applyFont="1" applyBorder="1"/>
    <xf numFmtId="4" fontId="29" fillId="0" borderId="7" xfId="0" applyNumberFormat="1" applyFont="1" applyBorder="1"/>
    <xf numFmtId="4" fontId="28" fillId="0" borderId="1" xfId="0" applyNumberFormat="1" applyFont="1" applyBorder="1"/>
    <xf numFmtId="4" fontId="30" fillId="0" borderId="7" xfId="0" applyNumberFormat="1" applyFont="1" applyBorder="1"/>
    <xf numFmtId="4" fontId="9" fillId="0" borderId="0" xfId="0" applyNumberFormat="1" applyFont="1"/>
    <xf numFmtId="4" fontId="8" fillId="0" borderId="0" xfId="0" applyNumberFormat="1" applyFont="1"/>
    <xf numFmtId="2" fontId="8" fillId="0" borderId="0" xfId="0" applyNumberFormat="1" applyFont="1"/>
    <xf numFmtId="4" fontId="8" fillId="0" borderId="1" xfId="0" applyNumberFormat="1" applyFont="1" applyBorder="1" applyAlignment="1">
      <alignment horizontal="center"/>
    </xf>
    <xf numFmtId="4" fontId="30" fillId="0" borderId="0" xfId="0" applyNumberFormat="1" applyFont="1"/>
    <xf numFmtId="4" fontId="17" fillId="0" borderId="0" xfId="0" applyNumberFormat="1" applyFont="1"/>
    <xf numFmtId="4" fontId="28" fillId="3" borderId="0" xfId="0" applyNumberFormat="1" applyFont="1" applyFill="1"/>
    <xf numFmtId="4" fontId="28" fillId="3" borderId="7" xfId="0" applyNumberFormat="1" applyFont="1" applyFill="1" applyBorder="1"/>
    <xf numFmtId="4" fontId="31" fillId="0" borderId="7" xfId="0" applyNumberFormat="1" applyFont="1" applyBorder="1"/>
    <xf numFmtId="2" fontId="32" fillId="0" borderId="0" xfId="0" applyNumberFormat="1" applyFont="1"/>
    <xf numFmtId="2" fontId="32" fillId="0" borderId="7" xfId="0" applyNumberFormat="1" applyFont="1" applyBorder="1"/>
    <xf numFmtId="1" fontId="17" fillId="0" borderId="0" xfId="0" applyNumberFormat="1" applyFont="1" applyAlignment="1">
      <alignment horizontal="center"/>
    </xf>
    <xf numFmtId="2" fontId="32" fillId="0" borderId="1" xfId="0" applyNumberFormat="1" applyFont="1" applyBorder="1"/>
    <xf numFmtId="2" fontId="33" fillId="0" borderId="0" xfId="0" applyNumberFormat="1" applyFont="1"/>
    <xf numFmtId="2" fontId="33" fillId="0" borderId="7" xfId="0" applyNumberFormat="1" applyFont="1" applyBorder="1"/>
    <xf numFmtId="2" fontId="34" fillId="0" borderId="7" xfId="0" applyNumberFormat="1" applyFont="1" applyBorder="1"/>
    <xf numFmtId="2" fontId="34" fillId="0" borderId="0" xfId="0" applyNumberFormat="1" applyFont="1"/>
    <xf numFmtId="2" fontId="30" fillId="0" borderId="7" xfId="0" applyNumberFormat="1" applyFont="1" applyBorder="1"/>
    <xf numFmtId="2" fontId="17" fillId="0" borderId="7" xfId="0" applyNumberFormat="1" applyFont="1" applyBorder="1"/>
    <xf numFmtId="2" fontId="35" fillId="0" borderId="0" xfId="0" applyNumberFormat="1" applyFont="1"/>
    <xf numFmtId="2" fontId="1" fillId="0" borderId="0" xfId="0" applyNumberFormat="1" applyFont="1"/>
    <xf numFmtId="0" fontId="36" fillId="0" borderId="0" xfId="0" applyFont="1"/>
    <xf numFmtId="4" fontId="36" fillId="0" borderId="0" xfId="0" applyNumberFormat="1" applyFont="1"/>
    <xf numFmtId="2" fontId="37" fillId="0" borderId="0" xfId="0" applyNumberFormat="1" applyFont="1" applyAlignment="1">
      <alignment horizontal="center"/>
    </xf>
    <xf numFmtId="40" fontId="20" fillId="0" borderId="0" xfId="0" applyNumberFormat="1" applyFont="1"/>
    <xf numFmtId="2" fontId="4" fillId="0" borderId="0" xfId="0" applyNumberFormat="1" applyFont="1"/>
    <xf numFmtId="2" fontId="37" fillId="0" borderId="26" xfId="0" applyNumberFormat="1" applyFont="1" applyBorder="1" applyAlignment="1">
      <alignment horizontal="center"/>
    </xf>
    <xf numFmtId="4" fontId="36" fillId="0" borderId="26" xfId="0" applyNumberFormat="1" applyFont="1" applyBorder="1" applyAlignment="1">
      <alignment horizontal="center" wrapText="1"/>
    </xf>
    <xf numFmtId="2" fontId="36" fillId="0" borderId="26" xfId="0" applyNumberFormat="1" applyFont="1" applyBorder="1"/>
    <xf numFmtId="4" fontId="36" fillId="0" borderId="26" xfId="0" applyNumberFormat="1" applyFont="1" applyBorder="1"/>
    <xf numFmtId="4" fontId="37" fillId="0" borderId="26" xfId="0" applyNumberFormat="1" applyFont="1" applyBorder="1"/>
    <xf numFmtId="4" fontId="36" fillId="0" borderId="26" xfId="0" applyNumberFormat="1" applyFont="1" applyBorder="1" applyAlignment="1">
      <alignment wrapText="1"/>
    </xf>
    <xf numFmtId="2" fontId="24" fillId="0" borderId="0" xfId="0" applyNumberFormat="1" applyFont="1"/>
    <xf numFmtId="1" fontId="0" fillId="4" borderId="0" xfId="0" applyNumberFormat="1" applyFill="1"/>
    <xf numFmtId="1" fontId="6" fillId="4" borderId="0" xfId="0" applyNumberFormat="1" applyFont="1" applyFill="1"/>
    <xf numFmtId="1" fontId="24" fillId="4" borderId="0" xfId="0" applyNumberFormat="1" applyFont="1" applyFill="1"/>
    <xf numFmtId="2" fontId="24" fillId="0" borderId="0" xfId="0" applyNumberFormat="1" applyFont="1" applyAlignment="1">
      <alignment horizontal="center"/>
    </xf>
    <xf numFmtId="2" fontId="0" fillId="0" borderId="6" xfId="0" applyNumberFormat="1" applyBorder="1" applyAlignment="1">
      <alignment horizontal="center"/>
    </xf>
    <xf numFmtId="2" fontId="38" fillId="0" borderId="0" xfId="0" applyNumberFormat="1" applyFont="1"/>
    <xf numFmtId="4" fontId="39" fillId="0" borderId="0" xfId="0" applyNumberFormat="1" applyFont="1"/>
    <xf numFmtId="4" fontId="40" fillId="0" borderId="0" xfId="0" applyNumberFormat="1" applyFont="1"/>
    <xf numFmtId="4" fontId="41" fillId="0" borderId="0" xfId="0" applyNumberFormat="1" applyFont="1"/>
    <xf numFmtId="4" fontId="28" fillId="0" borderId="7" xfId="0" applyNumberFormat="1" applyFont="1" applyBorder="1"/>
    <xf numFmtId="0" fontId="1" fillId="0" borderId="0" xfId="0" applyFont="1"/>
    <xf numFmtId="1" fontId="1" fillId="0" borderId="0" xfId="0" applyNumberFormat="1" applyFont="1" applyAlignment="1">
      <alignment horizontal="left"/>
    </xf>
    <xf numFmtId="17" fontId="1" fillId="0" borderId="0" xfId="0" applyNumberFormat="1" applyFont="1"/>
    <xf numFmtId="2" fontId="30" fillId="0" borderId="0" xfId="0" applyNumberFormat="1" applyFont="1"/>
    <xf numFmtId="2" fontId="21" fillId="0" borderId="26" xfId="0" applyNumberFormat="1" applyFont="1" applyBorder="1" applyAlignment="1">
      <alignment horizontal="right"/>
    </xf>
    <xf numFmtId="4" fontId="0" fillId="0" borderId="0" xfId="0" applyNumberFormat="1"/>
    <xf numFmtId="0" fontId="1" fillId="0" borderId="11" xfId="0" applyFont="1" applyBorder="1"/>
    <xf numFmtId="0" fontId="13" fillId="0" borderId="0" xfId="0" applyFont="1" applyAlignment="1">
      <alignment horizontal="center"/>
    </xf>
    <xf numFmtId="2" fontId="3" fillId="0" borderId="25" xfId="0" applyNumberFormat="1" applyFont="1" applyBorder="1"/>
    <xf numFmtId="2" fontId="6" fillId="0" borderId="12" xfId="0" applyNumberFormat="1" applyFont="1" applyFill="1" applyBorder="1"/>
    <xf numFmtId="2" fontId="0" fillId="0" borderId="12" xfId="0" applyNumberFormat="1" applyFill="1" applyBorder="1"/>
    <xf numFmtId="2" fontId="6" fillId="0" borderId="5" xfId="0" applyNumberFormat="1" applyFont="1" applyFill="1" applyBorder="1"/>
    <xf numFmtId="14" fontId="6" fillId="0" borderId="0" xfId="0" applyNumberFormat="1" applyFont="1"/>
    <xf numFmtId="1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Fill="1"/>
    <xf numFmtId="1" fontId="6" fillId="0" borderId="0" xfId="0" applyNumberFormat="1" applyFont="1" applyFill="1"/>
    <xf numFmtId="1" fontId="24" fillId="0" borderId="0" xfId="0" applyNumberFormat="1" applyFont="1" applyFill="1"/>
    <xf numFmtId="1" fontId="44" fillId="0" borderId="0" xfId="0" applyNumberFormat="1" applyFont="1" applyAlignment="1">
      <alignment horizontal="left"/>
    </xf>
    <xf numFmtId="1" fontId="1" fillId="0" borderId="0" xfId="0" quotePrefix="1" applyNumberFormat="1" applyFont="1"/>
    <xf numFmtId="2" fontId="44" fillId="0" borderId="6" xfId="0" applyNumberFormat="1" applyFont="1" applyBorder="1"/>
    <xf numFmtId="2" fontId="25" fillId="4" borderId="0" xfId="0" applyNumberFormat="1" applyFont="1" applyFill="1"/>
    <xf numFmtId="4" fontId="28" fillId="4" borderId="0" xfId="0" applyNumberFormat="1" applyFont="1" applyFill="1"/>
    <xf numFmtId="2" fontId="1" fillId="0" borderId="2" xfId="0" applyNumberFormat="1" applyFont="1" applyBorder="1"/>
    <xf numFmtId="0" fontId="0" fillId="5" borderId="0" xfId="0" applyFill="1"/>
    <xf numFmtId="0" fontId="20" fillId="5" borderId="0" xfId="0" applyFont="1" applyFill="1"/>
    <xf numFmtId="4" fontId="20" fillId="5" borderId="0" xfId="0" applyNumberFormat="1" applyFont="1" applyFill="1"/>
    <xf numFmtId="2" fontId="5" fillId="5" borderId="0" xfId="0" applyNumberFormat="1" applyFont="1" applyFill="1"/>
    <xf numFmtId="0" fontId="0" fillId="4" borderId="0" xfId="0" applyFill="1"/>
    <xf numFmtId="0" fontId="20" fillId="4" borderId="0" xfId="0" applyFont="1" applyFill="1"/>
    <xf numFmtId="4" fontId="20" fillId="4" borderId="0" xfId="0" applyNumberFormat="1" applyFont="1" applyFill="1"/>
    <xf numFmtId="2" fontId="5" fillId="4" borderId="0" xfId="0" applyNumberFormat="1" applyFont="1" applyFill="1"/>
    <xf numFmtId="3" fontId="0" fillId="5" borderId="0" xfId="0" applyNumberFormat="1" applyFill="1"/>
    <xf numFmtId="0" fontId="36" fillId="5" borderId="0" xfId="0" applyFont="1" applyFill="1"/>
    <xf numFmtId="0" fontId="36" fillId="4" borderId="0" xfId="0" applyFont="1" applyFill="1"/>
    <xf numFmtId="2" fontId="3" fillId="0" borderId="0" xfId="0" applyNumberFormat="1" applyFont="1" applyBorder="1"/>
    <xf numFmtId="2" fontId="6" fillId="0" borderId="0" xfId="0" applyNumberFormat="1" applyFont="1" applyBorder="1"/>
    <xf numFmtId="2" fontId="0" fillId="0" borderId="0" xfId="0" applyNumberFormat="1" applyFill="1" applyBorder="1"/>
    <xf numFmtId="2" fontId="11" fillId="0" borderId="0" xfId="0" applyNumberFormat="1" applyFont="1" applyBorder="1"/>
    <xf numFmtId="2" fontId="19" fillId="0" borderId="0" xfId="0" applyNumberFormat="1" applyFont="1" applyBorder="1"/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Border="1"/>
    <xf numFmtId="2" fontId="45" fillId="0" borderId="0" xfId="0" applyNumberFormat="1" applyFont="1"/>
    <xf numFmtId="2" fontId="6" fillId="0" borderId="0" xfId="0" applyNumberFormat="1" applyFont="1" applyFill="1"/>
    <xf numFmtId="2" fontId="24" fillId="0" borderId="0" xfId="0" applyNumberFormat="1" applyFont="1" applyFill="1"/>
    <xf numFmtId="4" fontId="31" fillId="0" borderId="0" xfId="0" applyNumberFormat="1" applyFont="1" applyBorder="1"/>
    <xf numFmtId="0" fontId="46" fillId="0" borderId="0" xfId="0" applyFont="1"/>
    <xf numFmtId="4" fontId="28" fillId="0" borderId="0" xfId="0" applyNumberFormat="1" applyFont="1" applyFill="1"/>
    <xf numFmtId="4" fontId="28" fillId="0" borderId="7" xfId="0" applyNumberFormat="1" applyFont="1" applyFill="1" applyBorder="1"/>
    <xf numFmtId="17" fontId="1" fillId="0" borderId="0" xfId="0" applyNumberFormat="1" applyFont="1" applyAlignment="1">
      <alignment horizontal="left"/>
    </xf>
    <xf numFmtId="0" fontId="1" fillId="0" borderId="0" xfId="0" applyFont="1" applyFill="1" applyBorder="1"/>
    <xf numFmtId="1" fontId="1" fillId="3" borderId="0" xfId="0" applyNumberFormat="1" applyFont="1" applyFill="1" applyAlignment="1">
      <alignment horizontal="left"/>
    </xf>
    <xf numFmtId="164" fontId="1" fillId="0" borderId="0" xfId="0" applyNumberFormat="1" applyFont="1"/>
    <xf numFmtId="2" fontId="46" fillId="0" borderId="6" xfId="0" applyNumberFormat="1" applyFont="1" applyBorder="1"/>
    <xf numFmtId="0" fontId="1" fillId="0" borderId="0" xfId="0" applyFont="1" applyFill="1"/>
    <xf numFmtId="1" fontId="1" fillId="0" borderId="0" xfId="0" applyNumberFormat="1" applyFont="1" applyFill="1" applyAlignment="1">
      <alignment horizontal="left"/>
    </xf>
    <xf numFmtId="1" fontId="1" fillId="0" borderId="0" xfId="0" applyNumberFormat="1" applyFont="1" applyFill="1"/>
    <xf numFmtId="0" fontId="47" fillId="0" borderId="0" xfId="0" applyFont="1" applyFill="1"/>
    <xf numFmtId="2" fontId="1" fillId="0" borderId="0" xfId="0" applyNumberFormat="1" applyFont="1" applyFill="1"/>
    <xf numFmtId="17" fontId="24" fillId="0" borderId="0" xfId="0" applyNumberFormat="1" applyFont="1" applyFill="1"/>
    <xf numFmtId="0" fontId="0" fillId="0" borderId="0" xfId="0" applyFill="1"/>
    <xf numFmtId="17" fontId="0" fillId="0" borderId="0" xfId="0" applyNumberFormat="1" applyFill="1"/>
    <xf numFmtId="2" fontId="0" fillId="0" borderId="0" xfId="0" applyNumberFormat="1" applyFill="1"/>
    <xf numFmtId="2" fontId="0" fillId="0" borderId="5" xfId="0" applyNumberFormat="1" applyFill="1" applyBorder="1"/>
    <xf numFmtId="2" fontId="1" fillId="0" borderId="5" xfId="0" applyNumberFormat="1" applyFont="1" applyFill="1" applyBorder="1"/>
    <xf numFmtId="1" fontId="6" fillId="3" borderId="0" xfId="0" applyNumberFormat="1" applyFont="1" applyFill="1"/>
    <xf numFmtId="4" fontId="36" fillId="0" borderId="26" xfId="0" applyNumberFormat="1" applyFont="1" applyFill="1" applyBorder="1"/>
    <xf numFmtId="4" fontId="29" fillId="3" borderId="27" xfId="0" applyNumberFormat="1" applyFont="1" applyFill="1" applyBorder="1"/>
    <xf numFmtId="4" fontId="34" fillId="0" borderId="7" xfId="0" applyNumberFormat="1" applyFont="1" applyBorder="1"/>
    <xf numFmtId="2" fontId="3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20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1" fontId="20" fillId="0" borderId="0" xfId="0" applyNumberFormat="1" applyFont="1" applyAlignment="1">
      <alignment horizontal="left"/>
    </xf>
    <xf numFmtId="1" fontId="20" fillId="0" borderId="0" xfId="0" applyNumberFormat="1" applyFont="1"/>
    <xf numFmtId="2" fontId="20" fillId="0" borderId="6" xfId="0" applyNumberFormat="1" applyFont="1" applyBorder="1"/>
    <xf numFmtId="17" fontId="20" fillId="0" borderId="0" xfId="0" applyNumberFormat="1" applyFont="1"/>
    <xf numFmtId="1" fontId="29" fillId="0" borderId="0" xfId="0" applyNumberFormat="1" applyFont="1" applyAlignment="1">
      <alignment horizontal="left"/>
    </xf>
    <xf numFmtId="1" fontId="30" fillId="0" borderId="0" xfId="0" applyNumberFormat="1" applyFont="1" applyAlignment="1">
      <alignment horizontal="left"/>
    </xf>
    <xf numFmtId="2" fontId="29" fillId="0" borderId="0" xfId="0" applyNumberFormat="1" applyFont="1"/>
    <xf numFmtId="2" fontId="20" fillId="0" borderId="0" xfId="0" applyNumberFormat="1" applyFont="1" applyAlignment="1">
      <alignment horizontal="center"/>
    </xf>
    <xf numFmtId="2" fontId="20" fillId="0" borderId="6" xfId="0" applyNumberFormat="1" applyFont="1" applyBorder="1" applyAlignment="1">
      <alignment horizontal="center"/>
    </xf>
    <xf numFmtId="2" fontId="20" fillId="0" borderId="2" xfId="0" applyNumberFormat="1" applyFont="1" applyBorder="1"/>
    <xf numFmtId="0" fontId="40" fillId="0" borderId="0" xfId="0" applyFont="1"/>
    <xf numFmtId="0" fontId="9" fillId="0" borderId="8" xfId="0" applyFont="1" applyBorder="1"/>
    <xf numFmtId="1" fontId="20" fillId="0" borderId="9" xfId="0" applyNumberFormat="1" applyFont="1" applyBorder="1" applyAlignment="1">
      <alignment horizontal="left"/>
    </xf>
    <xf numFmtId="1" fontId="40" fillId="0" borderId="9" xfId="0" applyNumberFormat="1" applyFont="1" applyBorder="1"/>
    <xf numFmtId="2" fontId="20" fillId="0" borderId="9" xfId="0" applyNumberFormat="1" applyFont="1" applyBorder="1"/>
    <xf numFmtId="2" fontId="20" fillId="0" borderId="10" xfId="0" applyNumberFormat="1" applyFont="1" applyBorder="1"/>
    <xf numFmtId="0" fontId="20" fillId="0" borderId="11" xfId="0" applyFont="1" applyBorder="1"/>
    <xf numFmtId="2" fontId="20" fillId="4" borderId="12" xfId="0" applyNumberFormat="1" applyFont="1" applyFill="1" applyBorder="1"/>
    <xf numFmtId="2" fontId="20" fillId="0" borderId="12" xfId="0" applyNumberFormat="1" applyFont="1" applyBorder="1"/>
    <xf numFmtId="0" fontId="48" fillId="0" borderId="11" xfId="0" applyFont="1" applyBorder="1"/>
    <xf numFmtId="1" fontId="48" fillId="0" borderId="0" xfId="0" applyNumberFormat="1" applyFont="1" applyAlignment="1">
      <alignment horizontal="left"/>
    </xf>
    <xf numFmtId="1" fontId="48" fillId="0" borderId="0" xfId="0" applyNumberFormat="1" applyFont="1"/>
    <xf numFmtId="2" fontId="48" fillId="0" borderId="0" xfId="0" applyNumberFormat="1" applyFont="1"/>
    <xf numFmtId="2" fontId="48" fillId="0" borderId="12" xfId="0" applyNumberFormat="1" applyFont="1" applyBorder="1"/>
    <xf numFmtId="0" fontId="40" fillId="0" borderId="11" xfId="0" applyFont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0" fillId="2" borderId="13" xfId="0" applyFont="1" applyFill="1" applyBorder="1"/>
    <xf numFmtId="1" fontId="20" fillId="0" borderId="4" xfId="0" applyNumberFormat="1" applyFont="1" applyBorder="1" applyAlignment="1">
      <alignment horizontal="left"/>
    </xf>
    <xf numFmtId="1" fontId="20" fillId="0" borderId="4" xfId="0" applyNumberFormat="1" applyFont="1" applyBorder="1"/>
    <xf numFmtId="2" fontId="20" fillId="0" borderId="4" xfId="0" applyNumberFormat="1" applyFont="1" applyBorder="1"/>
    <xf numFmtId="2" fontId="20" fillId="0" borderId="14" xfId="0" applyNumberFormat="1" applyFont="1" applyBorder="1"/>
    <xf numFmtId="2" fontId="6" fillId="3" borderId="0" xfId="0" applyNumberFormat="1" applyFont="1" applyFill="1"/>
    <xf numFmtId="17" fontId="1" fillId="0" borderId="0" xfId="0" applyNumberFormat="1" applyFont="1" applyFill="1"/>
    <xf numFmtId="0" fontId="6" fillId="0" borderId="13" xfId="0" applyFont="1" applyFill="1" applyBorder="1"/>
    <xf numFmtId="165" fontId="10" fillId="0" borderId="0" xfId="0" applyNumberFormat="1" applyFont="1"/>
    <xf numFmtId="165" fontId="6" fillId="0" borderId="0" xfId="0" applyNumberFormat="1" applyFont="1"/>
    <xf numFmtId="165" fontId="24" fillId="0" borderId="0" xfId="0" applyNumberFormat="1" applyFont="1"/>
    <xf numFmtId="165" fontId="6" fillId="0" borderId="6" xfId="0" applyNumberFormat="1" applyFont="1" applyBorder="1"/>
    <xf numFmtId="165" fontId="4" fillId="0" borderId="0" xfId="0" applyNumberFormat="1" applyFont="1" applyAlignment="1">
      <alignment horizontal="right"/>
    </xf>
    <xf numFmtId="165" fontId="1" fillId="0" borderId="6" xfId="0" applyNumberFormat="1" applyFont="1" applyBorder="1"/>
    <xf numFmtId="165" fontId="1" fillId="0" borderId="0" xfId="0" applyNumberFormat="1" applyFont="1"/>
    <xf numFmtId="165" fontId="6" fillId="0" borderId="0" xfId="0" applyNumberFormat="1" applyFont="1" applyFill="1"/>
    <xf numFmtId="165" fontId="24" fillId="0" borderId="0" xfId="0" applyNumberFormat="1" applyFont="1" applyFill="1"/>
    <xf numFmtId="165" fontId="4" fillId="0" borderId="0" xfId="0" applyNumberFormat="1" applyFont="1"/>
    <xf numFmtId="165" fontId="1" fillId="0" borderId="0" xfId="0" applyNumberFormat="1" applyFont="1" applyFill="1"/>
    <xf numFmtId="165" fontId="38" fillId="0" borderId="0" xfId="0" applyNumberFormat="1" applyFont="1"/>
    <xf numFmtId="165" fontId="3" fillId="0" borderId="0" xfId="0" applyNumberFormat="1" applyFont="1"/>
    <xf numFmtId="165" fontId="0" fillId="0" borderId="0" xfId="0" applyNumberFormat="1" applyAlignment="1">
      <alignment horizontal="center"/>
    </xf>
    <xf numFmtId="165" fontId="2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2" xfId="0" applyNumberFormat="1" applyFont="1" applyBorder="1"/>
    <xf numFmtId="165" fontId="1" fillId="0" borderId="6" xfId="0" applyNumberFormat="1" applyFont="1" applyFill="1" applyBorder="1"/>
    <xf numFmtId="2" fontId="4" fillId="0" borderId="1" xfId="0" applyNumberFormat="1" applyFont="1" applyBorder="1"/>
    <xf numFmtId="2" fontId="36" fillId="0" borderId="0" xfId="0" applyNumberFormat="1" applyFont="1"/>
    <xf numFmtId="165" fontId="3" fillId="0" borderId="2" xfId="0" applyNumberFormat="1" applyFont="1" applyFill="1" applyBorder="1"/>
    <xf numFmtId="165" fontId="3" fillId="0" borderId="22" xfId="0" applyNumberFormat="1" applyFont="1" applyFill="1" applyBorder="1"/>
    <xf numFmtId="165" fontId="4" fillId="0" borderId="0" xfId="0" applyNumberFormat="1" applyFont="1" applyFill="1"/>
    <xf numFmtId="165" fontId="4" fillId="0" borderId="6" xfId="0" applyNumberFormat="1" applyFont="1" applyFill="1" applyBorder="1"/>
    <xf numFmtId="165" fontId="6" fillId="0" borderId="5" xfId="0" applyNumberFormat="1" applyFont="1" applyFill="1" applyBorder="1"/>
    <xf numFmtId="165" fontId="6" fillId="0" borderId="0" xfId="0" applyNumberFormat="1" applyFont="1" applyFill="1" applyAlignment="1">
      <alignment horizontal="center"/>
    </xf>
    <xf numFmtId="165" fontId="0" fillId="0" borderId="6" xfId="0" applyNumberFormat="1" applyFill="1" applyBorder="1" applyAlignment="1">
      <alignment horizontal="center"/>
    </xf>
    <xf numFmtId="165" fontId="6" fillId="0" borderId="6" xfId="0" applyNumberFormat="1" applyFont="1" applyFill="1" applyBorder="1"/>
    <xf numFmtId="165" fontId="4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/>
    <xf numFmtId="165" fontId="6" fillId="0" borderId="0" xfId="0" applyNumberFormat="1" applyFont="1" applyFill="1" applyBorder="1"/>
    <xf numFmtId="165" fontId="24" fillId="0" borderId="0" xfId="0" applyNumberFormat="1" applyFont="1" applyFill="1" applyAlignment="1">
      <alignment horizontal="center"/>
    </xf>
    <xf numFmtId="165" fontId="3" fillId="0" borderId="3" xfId="0" applyNumberFormat="1" applyFont="1" applyFill="1" applyBorder="1"/>
    <xf numFmtId="2" fontId="24" fillId="0" borderId="0" xfId="0" applyNumberFormat="1" applyFont="1" applyFill="1" applyAlignment="1">
      <alignment horizontal="center"/>
    </xf>
    <xf numFmtId="2" fontId="6" fillId="0" borderId="19" xfId="0" applyNumberFormat="1" applyFont="1" applyFill="1" applyBorder="1"/>
    <xf numFmtId="2" fontId="0" fillId="0" borderId="6" xfId="0" applyNumberFormat="1" applyFill="1" applyBorder="1" applyAlignment="1">
      <alignment horizontal="center"/>
    </xf>
    <xf numFmtId="0" fontId="0" fillId="0" borderId="0" xfId="0" applyBorder="1"/>
    <xf numFmtId="0" fontId="20" fillId="0" borderId="0" xfId="0" applyFont="1" applyBorder="1"/>
    <xf numFmtId="4" fontId="20" fillId="0" borderId="0" xfId="0" applyNumberFormat="1" applyFont="1" applyBorder="1"/>
    <xf numFmtId="2" fontId="5" fillId="0" borderId="0" xfId="0" applyNumberFormat="1" applyFont="1" applyBorder="1"/>
    <xf numFmtId="2" fontId="0" fillId="0" borderId="0" xfId="0" applyNumberFormat="1" applyBorder="1"/>
    <xf numFmtId="0" fontId="0" fillId="0" borderId="1" xfId="0" applyBorder="1"/>
    <xf numFmtId="0" fontId="20" fillId="0" borderId="1" xfId="0" applyFont="1" applyBorder="1"/>
    <xf numFmtId="4" fontId="20" fillId="0" borderId="1" xfId="0" applyNumberFormat="1" applyFont="1" applyBorder="1"/>
    <xf numFmtId="2" fontId="5" fillId="0" borderId="1" xfId="0" applyNumberFormat="1" applyFont="1" applyBorder="1"/>
    <xf numFmtId="2" fontId="22" fillId="0" borderId="0" xfId="0" applyNumberFormat="1" applyFont="1" applyAlignment="1">
      <alignment horizontal="center"/>
    </xf>
    <xf numFmtId="2" fontId="20" fillId="0" borderId="0" xfId="0" applyNumberFormat="1" applyFont="1" applyAlignment="1">
      <alignment wrapText="1"/>
    </xf>
    <xf numFmtId="2" fontId="8" fillId="0" borderId="29" xfId="0" applyNumberFormat="1" applyFont="1" applyBorder="1" applyAlignment="1">
      <alignment horizontal="center" wrapText="1"/>
    </xf>
    <xf numFmtId="4" fontId="20" fillId="0" borderId="26" xfId="0" applyNumberFormat="1" applyFont="1" applyBorder="1"/>
    <xf numFmtId="4" fontId="20" fillId="0" borderId="33" xfId="0" applyNumberFormat="1" applyFont="1" applyBorder="1"/>
    <xf numFmtId="4" fontId="20" fillId="0" borderId="30" xfId="0" applyNumberFormat="1" applyFont="1" applyBorder="1"/>
    <xf numFmtId="2" fontId="20" fillId="0" borderId="25" xfId="0" applyNumberFormat="1" applyFont="1" applyBorder="1" applyAlignment="1"/>
    <xf numFmtId="2" fontId="8" fillId="0" borderId="28" xfId="0" applyNumberFormat="1" applyFont="1" applyBorder="1" applyAlignment="1">
      <alignment horizontal="center" wrapText="1"/>
    </xf>
    <xf numFmtId="4" fontId="20" fillId="0" borderId="34" xfId="0" applyNumberFormat="1" applyFont="1" applyBorder="1"/>
    <xf numFmtId="4" fontId="20" fillId="0" borderId="35" xfId="0" applyNumberFormat="1" applyFont="1" applyBorder="1"/>
    <xf numFmtId="4" fontId="20" fillId="0" borderId="36" xfId="0" applyNumberFormat="1" applyFont="1" applyBorder="1"/>
    <xf numFmtId="2" fontId="8" fillId="0" borderId="31" xfId="0" applyNumberFormat="1" applyFont="1" applyBorder="1" applyAlignment="1">
      <alignment wrapText="1"/>
    </xf>
    <xf numFmtId="2" fontId="20" fillId="0" borderId="37" xfId="0" applyNumberFormat="1" applyFont="1" applyBorder="1" applyAlignment="1"/>
    <xf numFmtId="4" fontId="20" fillId="0" borderId="22" xfId="0" applyNumberFormat="1" applyFont="1" applyBorder="1"/>
    <xf numFmtId="4" fontId="20" fillId="0" borderId="38" xfId="0" applyNumberFormat="1" applyFont="1" applyBorder="1"/>
    <xf numFmtId="2" fontId="20" fillId="0" borderId="42" xfId="0" applyNumberFormat="1" applyFont="1" applyBorder="1" applyAlignment="1"/>
    <xf numFmtId="4" fontId="20" fillId="0" borderId="43" xfId="0" applyNumberFormat="1" applyFont="1" applyBorder="1"/>
    <xf numFmtId="4" fontId="20" fillId="0" borderId="32" xfId="0" applyNumberFormat="1" applyFont="1" applyBorder="1"/>
    <xf numFmtId="2" fontId="20" fillId="0" borderId="39" xfId="0" applyNumberFormat="1" applyFont="1" applyBorder="1"/>
    <xf numFmtId="2" fontId="20" fillId="0" borderId="40" xfId="0" applyNumberFormat="1" applyFont="1" applyBorder="1"/>
    <xf numFmtId="2" fontId="9" fillId="0" borderId="44" xfId="0" applyNumberFormat="1" applyFont="1" applyBorder="1" applyAlignment="1">
      <alignment horizontal="center"/>
    </xf>
    <xf numFmtId="2" fontId="20" fillId="0" borderId="41" xfId="0" applyNumberFormat="1" applyFont="1" applyBorder="1"/>
    <xf numFmtId="4" fontId="8" fillId="0" borderId="28" xfId="0" applyNumberFormat="1" applyFont="1" applyBorder="1"/>
    <xf numFmtId="2" fontId="49" fillId="0" borderId="0" xfId="0" applyNumberFormat="1" applyFont="1" applyAlignment="1">
      <alignment horizontal="center"/>
    </xf>
    <xf numFmtId="165" fontId="24" fillId="3" borderId="0" xfId="0" applyNumberFormat="1" applyFont="1" applyFill="1"/>
    <xf numFmtId="17" fontId="1" fillId="3" borderId="0" xfId="0" applyNumberFormat="1" applyFont="1" applyFill="1"/>
    <xf numFmtId="2" fontId="24" fillId="3" borderId="0" xfId="0" applyNumberFormat="1" applyFont="1" applyFill="1"/>
    <xf numFmtId="17" fontId="6" fillId="3" borderId="0" xfId="0" applyNumberFormat="1" applyFont="1" applyFill="1"/>
    <xf numFmtId="1" fontId="44" fillId="3" borderId="0" xfId="0" applyNumberFormat="1" applyFont="1" applyFill="1" applyAlignment="1">
      <alignment horizontal="left"/>
    </xf>
    <xf numFmtId="2" fontId="1" fillId="3" borderId="0" xfId="0" applyNumberFormat="1" applyFont="1" applyFill="1"/>
    <xf numFmtId="2" fontId="0" fillId="3" borderId="0" xfId="0" applyNumberFormat="1" applyFill="1"/>
    <xf numFmtId="17" fontId="24" fillId="3" borderId="0" xfId="0" applyNumberFormat="1" applyFont="1" applyFill="1"/>
    <xf numFmtId="2" fontId="3" fillId="6" borderId="1" xfId="0" applyNumberFormat="1" applyFont="1" applyFill="1" applyBorder="1" applyAlignment="1">
      <alignment horizontal="center"/>
    </xf>
    <xf numFmtId="2" fontId="0" fillId="6" borderId="2" xfId="0" quotePrefix="1" applyNumberFormat="1" applyFill="1" applyBorder="1" applyAlignment="1">
      <alignment horizontal="right"/>
    </xf>
    <xf numFmtId="2" fontId="0" fillId="6" borderId="0" xfId="0" applyNumberFormat="1" applyFill="1"/>
    <xf numFmtId="2" fontId="0" fillId="6" borderId="7" xfId="0" applyNumberFormat="1" applyFill="1" applyBorder="1"/>
    <xf numFmtId="0" fontId="22" fillId="0" borderId="0" xfId="0" applyFont="1"/>
    <xf numFmtId="4" fontId="14" fillId="0" borderId="0" xfId="0" applyNumberFormat="1" applyFont="1"/>
    <xf numFmtId="2" fontId="49" fillId="0" borderId="0" xfId="0" applyNumberFormat="1" applyFont="1"/>
    <xf numFmtId="0" fontId="49" fillId="0" borderId="0" xfId="0" applyFont="1"/>
    <xf numFmtId="0" fontId="50" fillId="0" borderId="0" xfId="0" applyFont="1"/>
    <xf numFmtId="2" fontId="51" fillId="0" borderId="0" xfId="0" applyNumberFormat="1" applyFont="1"/>
    <xf numFmtId="2" fontId="22" fillId="0" borderId="0" xfId="0" applyNumberFormat="1" applyFont="1"/>
    <xf numFmtId="1" fontId="22" fillId="0" borderId="4" xfId="0" applyNumberFormat="1" applyFont="1" applyBorder="1" applyAlignment="1">
      <alignment horizontal="center"/>
    </xf>
    <xf numFmtId="1" fontId="22" fillId="0" borderId="21" xfId="0" applyNumberFormat="1" applyFont="1" applyBorder="1" applyAlignment="1">
      <alignment horizontal="center"/>
    </xf>
    <xf numFmtId="2" fontId="22" fillId="0" borderId="24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2" fontId="22" fillId="0" borderId="6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0" borderId="5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2" fontId="2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330200</xdr:colOff>
      <xdr:row>80</xdr:row>
      <xdr:rowOff>38100</xdr:rowOff>
    </xdr:from>
    <xdr:to>
      <xdr:col>4</xdr:col>
      <xdr:colOff>323850</xdr:colOff>
      <xdr:row>83</xdr:row>
      <xdr:rowOff>127000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495FA01-F51D-471F-ADF4-9F5A091E56CA}"/>
            </a:ext>
          </a:extLst>
        </xdr:cNvPr>
        <xdr:cNvCxnSpPr/>
      </xdr:nvCxnSpPr>
      <xdr:spPr bwMode="auto">
        <a:xfrm flipH="1">
          <a:off x="4349750" y="14319250"/>
          <a:ext cx="723900" cy="571500"/>
        </a:xfrm>
        <a:prstGeom prst="straightConnector1">
          <a:avLst/>
        </a:prstGeom>
        <a:ln w="28575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279400</xdr:colOff>
      <xdr:row>51</xdr:row>
      <xdr:rowOff>95250</xdr:rowOff>
    </xdr:from>
    <xdr:to>
      <xdr:col>4</xdr:col>
      <xdr:colOff>247650</xdr:colOff>
      <xdr:row>55</xdr:row>
      <xdr:rowOff>92075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9D79CD5-9A61-4645-B493-08872B88582E}"/>
            </a:ext>
          </a:extLst>
        </xdr:cNvPr>
        <xdr:cNvCxnSpPr/>
      </xdr:nvCxnSpPr>
      <xdr:spPr bwMode="auto">
        <a:xfrm flipH="1">
          <a:off x="3670300" y="8486775"/>
          <a:ext cx="701675" cy="644525"/>
        </a:xfrm>
        <a:prstGeom prst="straightConnector1">
          <a:avLst/>
        </a:prstGeom>
        <a:ln w="28575"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57"/>
  <sheetViews>
    <sheetView tabSelected="1" zoomScale="70" zoomScaleNormal="70" workbookViewId="0">
      <pane xSplit="3" ySplit="4" topLeftCell="J5" activePane="bottomRight" state="frozen"/>
      <selection activeCell="L78" sqref="L78"/>
      <selection pane="topRight" activeCell="L78" sqref="L78"/>
      <selection pane="bottomLeft" activeCell="L78" sqref="L78"/>
      <selection pane="bottomRight" activeCell="S60" sqref="S60"/>
    </sheetView>
  </sheetViews>
  <sheetFormatPr defaultColWidth="11.44140625" defaultRowHeight="13.2" x14ac:dyDescent="0.25"/>
  <cols>
    <col min="1" max="1" width="29.6640625" style="36" bestFit="1" customWidth="1"/>
    <col min="2" max="2" width="46.6640625" style="35" bestFit="1" customWidth="1"/>
    <col min="3" max="3" width="9.33203125" style="31" bestFit="1" customWidth="1"/>
    <col min="4" max="5" width="11.6640625" style="11" bestFit="1" customWidth="1"/>
    <col min="6" max="6" width="9.88671875" style="153" bestFit="1" customWidth="1"/>
    <col min="7" max="7" width="10.33203125" style="11" bestFit="1" customWidth="1"/>
    <col min="8" max="8" width="13.88671875" style="11" bestFit="1" customWidth="1"/>
    <col min="9" max="9" width="8.88671875" style="11" bestFit="1" customWidth="1"/>
    <col min="10" max="10" width="12.33203125" style="11" bestFit="1" customWidth="1"/>
    <col min="11" max="11" width="15.6640625" style="11" bestFit="1" customWidth="1"/>
    <col min="12" max="12" width="14.88671875" style="11" bestFit="1" customWidth="1"/>
    <col min="13" max="13" width="10.6640625" style="11" bestFit="1" customWidth="1"/>
    <col min="14" max="14" width="9.33203125" style="11" bestFit="1" customWidth="1"/>
    <col min="15" max="15" width="13" style="11" bestFit="1" customWidth="1"/>
    <col min="16" max="16" width="8.88671875" style="11" bestFit="1" customWidth="1"/>
    <col min="17" max="17" width="11.109375" style="11" bestFit="1" customWidth="1"/>
    <col min="18" max="18" width="8" style="11" bestFit="1" customWidth="1"/>
    <col min="19" max="19" width="11.33203125" style="11" bestFit="1" customWidth="1"/>
    <col min="20" max="20" width="8.44140625" style="11" bestFit="1" customWidth="1"/>
    <col min="21" max="21" width="9.6640625" style="11" bestFit="1" customWidth="1"/>
    <col min="22" max="22" width="10.44140625" style="11" bestFit="1" customWidth="1"/>
    <col min="23" max="23" width="11.6640625" style="11" bestFit="1" customWidth="1"/>
    <col min="24" max="24" width="12.109375" style="11" bestFit="1" customWidth="1"/>
    <col min="25" max="25" width="9.44140625" style="11" bestFit="1" customWidth="1"/>
    <col min="26" max="26" width="11.33203125" style="11" bestFit="1" customWidth="1"/>
    <col min="27" max="27" width="8.88671875" style="11" bestFit="1" customWidth="1"/>
    <col min="28" max="28" width="13" style="11" bestFit="1" customWidth="1"/>
    <col min="29" max="29" width="8.44140625" style="11" bestFit="1" customWidth="1"/>
    <col min="30" max="30" width="19.44140625" style="11" bestFit="1" customWidth="1"/>
    <col min="31" max="31" width="13" style="11" bestFit="1" customWidth="1"/>
    <col min="32" max="32" width="7.6640625" style="11" bestFit="1" customWidth="1"/>
    <col min="33" max="33" width="7.33203125" style="11" bestFit="1" customWidth="1"/>
    <col min="34" max="34" width="5.109375" style="11" bestFit="1" customWidth="1"/>
    <col min="35" max="35" width="10.109375" style="11" bestFit="1" customWidth="1"/>
    <col min="36" max="16384" width="11.44140625" style="11"/>
  </cols>
  <sheetData>
    <row r="1" spans="1:35" ht="17.399999999999999" x14ac:dyDescent="0.3">
      <c r="A1" s="369" t="s">
        <v>286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2"/>
      <c r="AH1" s="2"/>
      <c r="AI1" s="2"/>
    </row>
    <row r="2" spans="1:35" x14ac:dyDescent="0.25">
      <c r="A2" s="2"/>
    </row>
    <row r="3" spans="1:35" ht="16.2" thickBot="1" x14ac:dyDescent="0.35">
      <c r="C3" s="40"/>
      <c r="D3" s="365" t="s">
        <v>0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6"/>
      <c r="W3" s="367" t="s">
        <v>1</v>
      </c>
      <c r="X3" s="368"/>
      <c r="Y3" s="368"/>
      <c r="Z3" s="368"/>
      <c r="AA3" s="368"/>
      <c r="AB3" s="368"/>
      <c r="AC3" s="368"/>
      <c r="AD3" s="368"/>
      <c r="AE3" s="368"/>
      <c r="AF3" s="368"/>
      <c r="AG3" s="72"/>
      <c r="AH3" s="72"/>
      <c r="AI3" s="72"/>
    </row>
    <row r="4" spans="1:35" s="41" customFormat="1" x14ac:dyDescent="0.25">
      <c r="A4" s="79" t="s">
        <v>2</v>
      </c>
      <c r="B4" s="6"/>
      <c r="C4" s="6" t="s">
        <v>41</v>
      </c>
      <c r="D4" s="76" t="s">
        <v>3</v>
      </c>
      <c r="E4" s="76" t="s">
        <v>82</v>
      </c>
      <c r="F4" s="76" t="s">
        <v>21</v>
      </c>
      <c r="G4" s="76" t="s">
        <v>37</v>
      </c>
      <c r="H4" s="76" t="s">
        <v>38</v>
      </c>
      <c r="I4" s="76" t="s">
        <v>25</v>
      </c>
      <c r="J4" s="76" t="s">
        <v>136</v>
      </c>
      <c r="K4" s="76" t="s">
        <v>89</v>
      </c>
      <c r="L4" s="76" t="s">
        <v>134</v>
      </c>
      <c r="M4" s="76" t="s">
        <v>40</v>
      </c>
      <c r="N4" s="76" t="s">
        <v>24</v>
      </c>
      <c r="O4" s="76" t="s">
        <v>39</v>
      </c>
      <c r="P4" s="76" t="s">
        <v>123</v>
      </c>
      <c r="Q4" s="76" t="s">
        <v>217</v>
      </c>
      <c r="R4" s="76" t="s">
        <v>124</v>
      </c>
      <c r="S4" s="76" t="s">
        <v>122</v>
      </c>
      <c r="T4" s="76" t="s">
        <v>77</v>
      </c>
      <c r="U4" s="76" t="s">
        <v>126</v>
      </c>
      <c r="V4" s="76" t="s">
        <v>121</v>
      </c>
      <c r="W4" s="76" t="s">
        <v>27</v>
      </c>
      <c r="X4" s="77" t="s">
        <v>83</v>
      </c>
      <c r="Y4" s="76" t="s">
        <v>35</v>
      </c>
      <c r="Z4" s="76" t="s">
        <v>6</v>
      </c>
      <c r="AA4" s="78" t="s">
        <v>34</v>
      </c>
      <c r="AB4" s="76" t="s">
        <v>36</v>
      </c>
      <c r="AC4" s="76" t="s">
        <v>33</v>
      </c>
      <c r="AD4" s="76" t="s">
        <v>125</v>
      </c>
      <c r="AE4" s="76" t="s">
        <v>39</v>
      </c>
      <c r="AF4" s="76" t="s">
        <v>37</v>
      </c>
      <c r="AG4" s="78" t="s">
        <v>27</v>
      </c>
      <c r="AH4" s="75"/>
    </row>
    <row r="5" spans="1:35" x14ac:dyDescent="0.25">
      <c r="A5" s="7" t="s">
        <v>155</v>
      </c>
      <c r="X5" s="45"/>
    </row>
    <row r="6" spans="1:35" x14ac:dyDescent="0.25">
      <c r="A6" s="166">
        <v>43922</v>
      </c>
      <c r="B6" s="74" t="s">
        <v>156</v>
      </c>
      <c r="D6" s="277">
        <v>26226.34</v>
      </c>
      <c r="E6" s="278"/>
      <c r="F6" s="279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80"/>
      <c r="Y6" s="278"/>
      <c r="Z6" s="278"/>
      <c r="AA6" s="278"/>
      <c r="AB6" s="278"/>
      <c r="AC6" s="281"/>
      <c r="AD6" s="281"/>
      <c r="AE6" s="281"/>
      <c r="AF6" s="281"/>
      <c r="AG6" s="278"/>
    </row>
    <row r="7" spans="1:35" x14ac:dyDescent="0.25">
      <c r="A7" s="8">
        <v>43922</v>
      </c>
      <c r="B7" t="s">
        <v>169</v>
      </c>
      <c r="C7" t="s">
        <v>247</v>
      </c>
      <c r="D7" s="278">
        <f t="shared" ref="D7:D38" si="0">D6-E7+X7</f>
        <v>26266.34</v>
      </c>
      <c r="E7" s="279"/>
      <c r="F7" s="279"/>
      <c r="G7" s="278"/>
      <c r="H7" s="278"/>
      <c r="I7" s="278"/>
      <c r="J7" s="278"/>
      <c r="K7" s="278"/>
      <c r="L7" s="278"/>
      <c r="M7" s="278"/>
      <c r="N7" s="278"/>
      <c r="O7" s="278"/>
      <c r="P7" s="278"/>
      <c r="Q7" s="278"/>
      <c r="R7" s="278"/>
      <c r="S7" s="278"/>
      <c r="T7" s="278"/>
      <c r="U7" s="278"/>
      <c r="V7" s="278"/>
      <c r="W7" s="278"/>
      <c r="X7" s="294">
        <v>40</v>
      </c>
      <c r="Y7" s="278"/>
      <c r="Z7" s="278"/>
      <c r="AA7" s="278"/>
      <c r="AB7" s="278"/>
      <c r="AC7" s="278">
        <v>40</v>
      </c>
      <c r="AD7" s="278"/>
      <c r="AE7" s="278"/>
      <c r="AF7" s="278"/>
      <c r="AG7" s="278"/>
    </row>
    <row r="8" spans="1:35" x14ac:dyDescent="0.25">
      <c r="A8" s="8">
        <v>43922</v>
      </c>
      <c r="B8" t="s">
        <v>170</v>
      </c>
      <c r="C8">
        <v>101047</v>
      </c>
      <c r="D8" s="278">
        <f t="shared" si="0"/>
        <v>25919.8</v>
      </c>
      <c r="E8" s="285">
        <v>346.54</v>
      </c>
      <c r="F8" s="279"/>
      <c r="G8" s="278"/>
      <c r="H8" s="278">
        <v>346.54</v>
      </c>
      <c r="I8" s="278"/>
      <c r="J8" s="278"/>
      <c r="K8" s="278"/>
      <c r="L8" s="278"/>
      <c r="M8" s="278"/>
      <c r="N8" s="278"/>
      <c r="O8" s="278"/>
      <c r="P8" s="278"/>
      <c r="Q8" s="278"/>
      <c r="R8" s="278"/>
      <c r="S8" s="278"/>
      <c r="T8" s="278"/>
      <c r="U8" s="278"/>
      <c r="V8" s="278"/>
      <c r="W8" s="278"/>
      <c r="X8" s="294"/>
      <c r="Y8" s="278"/>
      <c r="Z8" s="278"/>
      <c r="AA8" s="278"/>
      <c r="AB8" s="278"/>
      <c r="AC8" s="278"/>
      <c r="AD8" s="278"/>
      <c r="AE8" s="278"/>
      <c r="AF8" s="278"/>
      <c r="AG8" s="278"/>
    </row>
    <row r="9" spans="1:35" x14ac:dyDescent="0.25">
      <c r="A9" s="8">
        <v>43922</v>
      </c>
      <c r="B9" t="s">
        <v>171</v>
      </c>
      <c r="C9"/>
      <c r="D9" s="278">
        <f t="shared" si="0"/>
        <v>31919.8</v>
      </c>
      <c r="E9" s="285"/>
      <c r="F9" s="279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94">
        <v>6000</v>
      </c>
      <c r="Y9" s="278"/>
      <c r="Z9" s="278">
        <v>6000</v>
      </c>
      <c r="AA9" s="278"/>
      <c r="AB9" s="278"/>
      <c r="AC9" s="278"/>
      <c r="AD9" s="278"/>
      <c r="AE9" s="278"/>
      <c r="AF9" s="278"/>
      <c r="AG9" s="278"/>
    </row>
    <row r="10" spans="1:35" ht="16.5" customHeight="1" x14ac:dyDescent="0.3">
      <c r="A10" s="8">
        <v>43922</v>
      </c>
      <c r="B10" s="223" t="s">
        <v>238</v>
      </c>
      <c r="C10" t="s">
        <v>247</v>
      </c>
      <c r="D10" s="278">
        <f t="shared" si="0"/>
        <v>32162.76</v>
      </c>
      <c r="E10" s="285"/>
      <c r="F10" s="279"/>
      <c r="G10" s="278"/>
      <c r="H10" s="278"/>
      <c r="I10" s="278"/>
      <c r="J10" s="278"/>
      <c r="K10" s="278"/>
      <c r="L10" s="283" t="s">
        <v>84</v>
      </c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94">
        <v>242.96</v>
      </c>
      <c r="Y10" s="278"/>
      <c r="Z10" s="278"/>
      <c r="AA10" s="278"/>
      <c r="AB10" s="278"/>
      <c r="AC10" s="278"/>
      <c r="AD10" s="278">
        <v>242.96</v>
      </c>
      <c r="AE10" s="278"/>
      <c r="AF10" s="278"/>
      <c r="AG10" s="278"/>
    </row>
    <row r="11" spans="1:35" x14ac:dyDescent="0.25">
      <c r="A11" s="8">
        <v>43922</v>
      </c>
      <c r="B11" t="s">
        <v>172</v>
      </c>
      <c r="C11" t="s">
        <v>247</v>
      </c>
      <c r="D11" s="278">
        <f t="shared" si="0"/>
        <v>32187.759999999998</v>
      </c>
      <c r="E11" s="285"/>
      <c r="F11" s="279"/>
      <c r="G11" s="278"/>
      <c r="H11" s="278"/>
      <c r="I11" s="278"/>
      <c r="J11" s="278"/>
      <c r="K11" s="278"/>
      <c r="L11" s="278"/>
      <c r="M11" s="278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94">
        <v>25</v>
      </c>
      <c r="Y11" s="278"/>
      <c r="Z11" s="278"/>
      <c r="AA11" s="278"/>
      <c r="AB11" s="278"/>
      <c r="AC11" s="278">
        <v>25</v>
      </c>
      <c r="AD11" s="278"/>
      <c r="AE11" s="278"/>
      <c r="AF11" s="278"/>
      <c r="AG11" s="278"/>
    </row>
    <row r="12" spans="1:35" x14ac:dyDescent="0.25">
      <c r="A12" s="8">
        <v>43922</v>
      </c>
      <c r="B12" t="s">
        <v>173</v>
      </c>
      <c r="C12" t="s">
        <v>247</v>
      </c>
      <c r="D12" s="278">
        <f t="shared" si="0"/>
        <v>32207.759999999998</v>
      </c>
      <c r="E12" s="285"/>
      <c r="F12" s="279"/>
      <c r="G12" s="278"/>
      <c r="H12" s="278"/>
      <c r="I12" s="278"/>
      <c r="J12" s="278"/>
      <c r="K12" s="278"/>
      <c r="L12" s="278"/>
      <c r="M12" s="278"/>
      <c r="N12" s="278"/>
      <c r="O12" s="278"/>
      <c r="P12" s="278"/>
      <c r="Q12" s="278"/>
      <c r="R12" s="278"/>
      <c r="S12" s="278"/>
      <c r="T12" s="278"/>
      <c r="U12" s="278"/>
      <c r="V12" s="278"/>
      <c r="W12" s="278"/>
      <c r="X12" s="294">
        <v>20</v>
      </c>
      <c r="Y12" s="278"/>
      <c r="Z12" s="278"/>
      <c r="AA12" s="278"/>
      <c r="AB12" s="278"/>
      <c r="AC12" s="278">
        <v>20</v>
      </c>
      <c r="AD12" s="278"/>
      <c r="AE12" s="278"/>
      <c r="AF12" s="278"/>
      <c r="AG12" s="278"/>
    </row>
    <row r="13" spans="1:35" x14ac:dyDescent="0.25">
      <c r="A13" s="8">
        <v>43952</v>
      </c>
      <c r="B13" t="s">
        <v>174</v>
      </c>
      <c r="C13" t="s">
        <v>247</v>
      </c>
      <c r="D13" s="278">
        <f t="shared" si="0"/>
        <v>32227.759999999998</v>
      </c>
      <c r="E13" s="285"/>
      <c r="F13" s="279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294">
        <v>20</v>
      </c>
      <c r="Y13" s="278"/>
      <c r="Z13" s="278"/>
      <c r="AA13" s="278"/>
      <c r="AB13" s="278"/>
      <c r="AC13" s="278">
        <v>20</v>
      </c>
      <c r="AD13" s="278"/>
      <c r="AE13" s="278"/>
      <c r="AF13" s="278"/>
      <c r="AG13" s="278"/>
    </row>
    <row r="14" spans="1:35" x14ac:dyDescent="0.25">
      <c r="A14" s="8">
        <v>43952</v>
      </c>
      <c r="B14" t="s">
        <v>175</v>
      </c>
      <c r="C14">
        <v>101048</v>
      </c>
      <c r="D14" s="278">
        <f t="shared" si="0"/>
        <v>32140.959999999999</v>
      </c>
      <c r="E14" s="285">
        <v>86.8</v>
      </c>
      <c r="F14" s="279"/>
      <c r="G14" s="278"/>
      <c r="H14" s="278"/>
      <c r="I14" s="278">
        <v>86.8</v>
      </c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94"/>
      <c r="Y14" s="278"/>
      <c r="Z14" s="278"/>
      <c r="AA14" s="278"/>
      <c r="AB14" s="278"/>
      <c r="AC14" s="278"/>
      <c r="AD14" s="278"/>
      <c r="AE14" s="278"/>
      <c r="AF14" s="278"/>
      <c r="AG14" s="278"/>
    </row>
    <row r="15" spans="1:35" x14ac:dyDescent="0.25">
      <c r="A15" s="8">
        <v>43952</v>
      </c>
      <c r="B15" s="220" t="s">
        <v>245</v>
      </c>
      <c r="C15" t="s">
        <v>247</v>
      </c>
      <c r="D15" s="278">
        <f t="shared" si="0"/>
        <v>32899.33</v>
      </c>
      <c r="E15" s="285"/>
      <c r="F15" s="279"/>
      <c r="G15" s="278"/>
      <c r="H15" s="278"/>
      <c r="I15" s="278"/>
      <c r="J15" s="278"/>
      <c r="K15" s="278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94">
        <v>758.37</v>
      </c>
      <c r="Y15" s="278"/>
      <c r="Z15" s="278"/>
      <c r="AA15" s="278"/>
      <c r="AB15" s="284">
        <v>758.37</v>
      </c>
      <c r="AC15" s="278"/>
      <c r="AD15" s="278"/>
      <c r="AE15" s="278"/>
      <c r="AF15" s="278"/>
      <c r="AG15" s="278"/>
    </row>
    <row r="16" spans="1:35" x14ac:dyDescent="0.25">
      <c r="A16" s="8">
        <v>43952</v>
      </c>
      <c r="B16" s="226" t="s">
        <v>176</v>
      </c>
      <c r="C16" t="s">
        <v>247</v>
      </c>
      <c r="D16" s="278">
        <f t="shared" si="0"/>
        <v>32939.33</v>
      </c>
      <c r="E16" s="285"/>
      <c r="F16" s="279"/>
      <c r="G16" s="278"/>
      <c r="H16" s="278"/>
      <c r="I16" s="278"/>
      <c r="J16" s="278"/>
      <c r="K16" s="278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94">
        <v>40</v>
      </c>
      <c r="Y16" s="278"/>
      <c r="Z16" s="278"/>
      <c r="AA16" s="278"/>
      <c r="AB16" s="278"/>
      <c r="AC16" s="278">
        <v>40</v>
      </c>
      <c r="AD16" s="278"/>
      <c r="AE16" s="278"/>
      <c r="AF16" s="278"/>
      <c r="AG16" s="278"/>
    </row>
    <row r="17" spans="1:33" x14ac:dyDescent="0.25">
      <c r="A17" s="8">
        <v>43952</v>
      </c>
      <c r="B17" t="s">
        <v>177</v>
      </c>
      <c r="C17">
        <v>101051</v>
      </c>
      <c r="D17" s="278">
        <f t="shared" si="0"/>
        <v>32592.59</v>
      </c>
      <c r="E17" s="287">
        <v>346.74</v>
      </c>
      <c r="F17" s="279"/>
      <c r="G17" s="278"/>
      <c r="H17" s="278">
        <v>346.74</v>
      </c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94"/>
      <c r="Y17" s="278"/>
      <c r="Z17" s="278"/>
      <c r="AA17" s="278"/>
      <c r="AB17" s="278"/>
      <c r="AC17" s="278"/>
      <c r="AD17" s="278"/>
      <c r="AE17" s="278"/>
      <c r="AF17" s="278"/>
      <c r="AG17" s="278"/>
    </row>
    <row r="18" spans="1:33" x14ac:dyDescent="0.25">
      <c r="A18" s="8">
        <v>43952</v>
      </c>
      <c r="B18" t="s">
        <v>178</v>
      </c>
      <c r="C18">
        <v>101053</v>
      </c>
      <c r="D18" s="278">
        <f t="shared" si="0"/>
        <v>32528.23</v>
      </c>
      <c r="E18" s="285">
        <v>64.36</v>
      </c>
      <c r="F18" s="279">
        <v>4.49</v>
      </c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>
        <v>59.87</v>
      </c>
      <c r="S18" s="278"/>
      <c r="T18" s="278"/>
      <c r="U18" s="278"/>
      <c r="V18" s="278"/>
      <c r="W18" s="278"/>
      <c r="X18" s="294"/>
      <c r="Y18" s="278"/>
      <c r="Z18" s="278"/>
      <c r="AA18" s="278"/>
      <c r="AB18" s="278"/>
      <c r="AC18" s="278"/>
      <c r="AD18" s="278"/>
      <c r="AE18" s="278"/>
      <c r="AF18" s="278"/>
      <c r="AG18" s="278"/>
    </row>
    <row r="19" spans="1:33" x14ac:dyDescent="0.25">
      <c r="A19" s="8">
        <v>43983</v>
      </c>
      <c r="B19" t="s">
        <v>179</v>
      </c>
      <c r="C19">
        <v>101052</v>
      </c>
      <c r="D19" s="278">
        <f t="shared" si="0"/>
        <v>32441.63</v>
      </c>
      <c r="E19" s="285">
        <v>86.6</v>
      </c>
      <c r="F19" s="279"/>
      <c r="G19" s="278"/>
      <c r="H19" s="278"/>
      <c r="I19" s="278">
        <v>86.6</v>
      </c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82"/>
      <c r="Y19" s="278"/>
      <c r="Z19" s="278"/>
      <c r="AA19" s="278"/>
      <c r="AB19" s="278"/>
      <c r="AC19" s="278"/>
      <c r="AD19" s="278"/>
      <c r="AE19" s="278"/>
      <c r="AF19" s="278"/>
      <c r="AG19" s="278"/>
    </row>
    <row r="20" spans="1:33" x14ac:dyDescent="0.25">
      <c r="A20" s="8">
        <v>43983</v>
      </c>
      <c r="B20" t="s">
        <v>180</v>
      </c>
      <c r="C20">
        <v>101054</v>
      </c>
      <c r="D20" s="278">
        <f t="shared" si="0"/>
        <v>32013.34</v>
      </c>
      <c r="E20" s="285">
        <v>428.29</v>
      </c>
      <c r="F20" s="279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>
        <v>428.29</v>
      </c>
      <c r="T20" s="278"/>
      <c r="U20" s="278"/>
      <c r="V20" s="278"/>
      <c r="W20" s="278"/>
      <c r="X20" s="282"/>
      <c r="Y20" s="278"/>
      <c r="Z20" s="278"/>
      <c r="AA20" s="278"/>
      <c r="AB20" s="278"/>
      <c r="AC20" s="278"/>
      <c r="AD20" s="278"/>
      <c r="AE20" s="278"/>
      <c r="AF20" s="278"/>
      <c r="AG20" s="278"/>
    </row>
    <row r="21" spans="1:33" x14ac:dyDescent="0.25">
      <c r="A21" s="8">
        <v>43983</v>
      </c>
      <c r="B21" t="s">
        <v>181</v>
      </c>
      <c r="C21">
        <v>101050</v>
      </c>
      <c r="D21" s="278">
        <f t="shared" si="0"/>
        <v>31271.74</v>
      </c>
      <c r="E21" s="285">
        <v>741.6</v>
      </c>
      <c r="F21" s="285">
        <v>123.6</v>
      </c>
      <c r="G21" s="278">
        <v>618</v>
      </c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82"/>
      <c r="Y21" s="278"/>
      <c r="Z21" s="278"/>
      <c r="AA21" s="278"/>
      <c r="AB21" s="278"/>
      <c r="AC21" s="278"/>
      <c r="AD21" s="278"/>
      <c r="AE21" s="278"/>
      <c r="AF21" s="278"/>
      <c r="AG21" s="278"/>
    </row>
    <row r="22" spans="1:33" x14ac:dyDescent="0.25">
      <c r="A22" s="8">
        <v>43983</v>
      </c>
      <c r="B22" t="s">
        <v>182</v>
      </c>
      <c r="C22">
        <v>101049</v>
      </c>
      <c r="D22" s="278">
        <f t="shared" si="0"/>
        <v>30942.27</v>
      </c>
      <c r="E22" s="285">
        <v>329.47</v>
      </c>
      <c r="F22" s="285">
        <v>54.91</v>
      </c>
      <c r="G22" s="278"/>
      <c r="H22" s="278"/>
      <c r="I22" s="278"/>
      <c r="J22" s="278"/>
      <c r="K22" s="278"/>
      <c r="L22" s="278"/>
      <c r="M22" s="278">
        <v>274.56</v>
      </c>
      <c r="N22" s="278"/>
      <c r="O22" s="278"/>
      <c r="P22" s="278"/>
      <c r="Q22" s="278"/>
      <c r="R22" s="278"/>
      <c r="S22" s="278"/>
      <c r="T22" s="278"/>
      <c r="U22" s="278"/>
      <c r="V22" s="278"/>
      <c r="W22" s="278"/>
      <c r="X22" s="282"/>
      <c r="Y22" s="278"/>
      <c r="Z22" s="278"/>
      <c r="AA22" s="278"/>
      <c r="AB22" s="278"/>
      <c r="AC22" s="278"/>
      <c r="AD22" s="278"/>
      <c r="AE22" s="278"/>
      <c r="AF22" s="278"/>
      <c r="AG22" s="278"/>
    </row>
    <row r="23" spans="1:33" x14ac:dyDescent="0.25">
      <c r="A23" s="8">
        <v>43983</v>
      </c>
      <c r="B23" t="s">
        <v>183</v>
      </c>
      <c r="C23">
        <v>101056</v>
      </c>
      <c r="D23" s="278">
        <f t="shared" si="0"/>
        <v>30798.39</v>
      </c>
      <c r="E23" s="285">
        <v>143.88</v>
      </c>
      <c r="F23" s="279">
        <v>23.98</v>
      </c>
      <c r="G23" s="278"/>
      <c r="H23" s="278"/>
      <c r="I23" s="278"/>
      <c r="J23" s="278"/>
      <c r="K23" s="278">
        <v>119.9</v>
      </c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82"/>
      <c r="Y23" s="278"/>
      <c r="Z23" s="278"/>
      <c r="AA23" s="278"/>
      <c r="AB23" s="278"/>
      <c r="AC23" s="278"/>
      <c r="AD23" s="278"/>
      <c r="AE23" s="278"/>
      <c r="AF23" s="278"/>
      <c r="AG23" s="278"/>
    </row>
    <row r="24" spans="1:33" x14ac:dyDescent="0.25">
      <c r="A24" s="8">
        <v>43983</v>
      </c>
      <c r="B24" s="220" t="s">
        <v>212</v>
      </c>
      <c r="C24">
        <v>101055</v>
      </c>
      <c r="D24" s="278">
        <f t="shared" si="0"/>
        <v>30486.27</v>
      </c>
      <c r="E24" s="285">
        <v>312.12</v>
      </c>
      <c r="F24" s="279"/>
      <c r="G24" s="278"/>
      <c r="H24" s="278"/>
      <c r="I24" s="278"/>
      <c r="J24" s="278"/>
      <c r="K24" s="278"/>
      <c r="L24" s="284">
        <v>312.12</v>
      </c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82"/>
      <c r="Y24" s="278"/>
      <c r="Z24" s="278"/>
      <c r="AA24" s="278"/>
      <c r="AB24" s="278"/>
      <c r="AC24" s="278"/>
      <c r="AD24" s="278"/>
      <c r="AE24" s="278"/>
      <c r="AF24" s="278"/>
      <c r="AG24" s="278"/>
    </row>
    <row r="25" spans="1:33" x14ac:dyDescent="0.25">
      <c r="A25" s="8">
        <v>44013</v>
      </c>
      <c r="B25" t="s">
        <v>278</v>
      </c>
      <c r="C25">
        <v>101057</v>
      </c>
      <c r="D25" s="278">
        <f t="shared" si="0"/>
        <v>30386.27</v>
      </c>
      <c r="E25" s="285">
        <v>100</v>
      </c>
      <c r="F25" s="279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>
        <v>100</v>
      </c>
      <c r="U25" s="278"/>
      <c r="V25" s="278"/>
      <c r="W25" s="278"/>
      <c r="X25" s="282"/>
      <c r="Y25" s="278"/>
      <c r="Z25" s="278"/>
      <c r="AA25" s="278"/>
      <c r="AB25" s="278"/>
      <c r="AC25" s="278"/>
      <c r="AD25" s="278"/>
      <c r="AE25" s="278"/>
      <c r="AF25" s="278"/>
      <c r="AG25" s="278"/>
    </row>
    <row r="26" spans="1:33" x14ac:dyDescent="0.25">
      <c r="A26" s="8">
        <v>44013</v>
      </c>
      <c r="B26" t="s">
        <v>184</v>
      </c>
      <c r="C26">
        <v>101058</v>
      </c>
      <c r="D26" s="278">
        <f t="shared" si="0"/>
        <v>30039.53</v>
      </c>
      <c r="E26" s="285">
        <v>346.74</v>
      </c>
      <c r="F26" s="279"/>
      <c r="G26" s="278"/>
      <c r="H26" s="278">
        <v>346.74</v>
      </c>
      <c r="I26" s="278"/>
      <c r="J26" s="278"/>
      <c r="K26" s="278"/>
      <c r="L26" s="278"/>
      <c r="M26" s="278"/>
      <c r="N26" s="278"/>
      <c r="O26" s="278"/>
      <c r="P26" s="278"/>
      <c r="Q26" s="278"/>
      <c r="R26" s="278"/>
      <c r="S26" s="278"/>
      <c r="T26" s="278"/>
      <c r="U26" s="278"/>
      <c r="V26" s="278"/>
      <c r="W26" s="278"/>
      <c r="X26" s="282"/>
      <c r="Y26" s="278"/>
      <c r="Z26" s="278"/>
      <c r="AA26" s="278"/>
      <c r="AB26" s="278"/>
      <c r="AC26" s="278"/>
      <c r="AD26" s="278"/>
      <c r="AE26" s="278"/>
      <c r="AF26" s="278"/>
      <c r="AG26" s="278"/>
    </row>
    <row r="27" spans="1:33" x14ac:dyDescent="0.25">
      <c r="A27" s="8">
        <v>44013</v>
      </c>
      <c r="B27" t="s">
        <v>185</v>
      </c>
      <c r="C27">
        <v>101063</v>
      </c>
      <c r="D27" s="278">
        <f t="shared" si="0"/>
        <v>29692.989999999998</v>
      </c>
      <c r="E27" s="285">
        <v>346.54</v>
      </c>
      <c r="F27" s="279"/>
      <c r="G27" s="278"/>
      <c r="H27" s="278">
        <v>346.54</v>
      </c>
      <c r="I27" s="278"/>
      <c r="J27" s="278"/>
      <c r="K27" s="278"/>
      <c r="L27" s="278"/>
      <c r="M27" s="278"/>
      <c r="N27" s="278"/>
      <c r="O27" s="278"/>
      <c r="P27" s="278"/>
      <c r="Q27" s="278"/>
      <c r="R27" s="278"/>
      <c r="S27" s="278"/>
      <c r="T27" s="278"/>
      <c r="U27" s="278"/>
      <c r="V27" s="278"/>
      <c r="W27" s="278"/>
      <c r="X27" s="282"/>
      <c r="Y27" s="278"/>
      <c r="Z27" s="278"/>
      <c r="AA27" s="278"/>
      <c r="AB27" s="278"/>
      <c r="AC27" s="278"/>
      <c r="AD27" s="278"/>
      <c r="AE27" s="278"/>
      <c r="AF27" s="278"/>
      <c r="AG27" s="278"/>
    </row>
    <row r="28" spans="1:33" x14ac:dyDescent="0.25">
      <c r="A28" s="8">
        <v>44044</v>
      </c>
      <c r="B28" s="164" t="s">
        <v>186</v>
      </c>
      <c r="C28">
        <v>101060</v>
      </c>
      <c r="D28" s="278">
        <f t="shared" si="0"/>
        <v>29592.239999999998</v>
      </c>
      <c r="E28" s="285">
        <v>100.75</v>
      </c>
      <c r="F28" s="279"/>
      <c r="G28" s="278"/>
      <c r="H28" s="278"/>
      <c r="I28" s="278"/>
      <c r="J28" s="278"/>
      <c r="K28" s="278"/>
      <c r="L28" s="284">
        <v>100.75</v>
      </c>
      <c r="M28" s="278"/>
      <c r="N28" s="278"/>
      <c r="O28" s="278"/>
      <c r="P28" s="278"/>
      <c r="Q28" s="278"/>
      <c r="R28" s="278"/>
      <c r="S28" s="278"/>
      <c r="T28" s="278"/>
      <c r="U28" s="278"/>
      <c r="V28" s="278"/>
      <c r="W28" s="284"/>
      <c r="X28" s="294"/>
      <c r="Y28" s="284"/>
      <c r="Z28" s="284"/>
      <c r="AA28" s="284"/>
      <c r="AB28" s="284"/>
      <c r="AC28" s="284"/>
      <c r="AD28" s="278"/>
      <c r="AE28" s="278"/>
      <c r="AF28" s="278"/>
      <c r="AG28" s="278"/>
    </row>
    <row r="29" spans="1:33" x14ac:dyDescent="0.25">
      <c r="A29" s="8">
        <v>44044</v>
      </c>
      <c r="B29" s="165" t="s">
        <v>187</v>
      </c>
      <c r="C29" s="31">
        <v>101059</v>
      </c>
      <c r="D29" s="278">
        <f t="shared" si="0"/>
        <v>29505.64</v>
      </c>
      <c r="E29" s="285">
        <v>86.6</v>
      </c>
      <c r="F29" s="279"/>
      <c r="G29" s="278"/>
      <c r="H29" s="278"/>
      <c r="I29" s="278">
        <v>86.6</v>
      </c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84"/>
      <c r="X29" s="294"/>
      <c r="Y29" s="284"/>
      <c r="Z29" s="284"/>
      <c r="AA29" s="284"/>
      <c r="AB29" s="284"/>
      <c r="AC29" s="284"/>
      <c r="AD29" s="278"/>
      <c r="AE29" s="278"/>
      <c r="AF29" s="278"/>
      <c r="AG29" s="278"/>
    </row>
    <row r="30" spans="1:33" x14ac:dyDescent="0.25">
      <c r="A30" s="8">
        <v>44044</v>
      </c>
      <c r="B30" s="165" t="s">
        <v>188</v>
      </c>
      <c r="C30" s="31">
        <v>101064</v>
      </c>
      <c r="D30" s="278">
        <f t="shared" si="0"/>
        <v>29418.84</v>
      </c>
      <c r="E30" s="285">
        <v>86.8</v>
      </c>
      <c r="F30" s="279"/>
      <c r="G30" s="278"/>
      <c r="H30" s="278"/>
      <c r="I30" s="278">
        <v>86.8</v>
      </c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84"/>
      <c r="X30" s="294"/>
      <c r="Y30" s="284"/>
      <c r="Z30" s="284"/>
      <c r="AA30" s="284"/>
      <c r="AB30" s="284"/>
      <c r="AC30" s="284"/>
      <c r="AD30" s="278"/>
      <c r="AE30" s="278"/>
      <c r="AF30" s="278"/>
      <c r="AG30" s="278"/>
    </row>
    <row r="31" spans="1:33" x14ac:dyDescent="0.25">
      <c r="A31" s="8">
        <v>44044</v>
      </c>
      <c r="B31" s="165" t="s">
        <v>189</v>
      </c>
      <c r="C31" s="31">
        <v>101061</v>
      </c>
      <c r="D31" s="278">
        <f t="shared" si="0"/>
        <v>29311.439999999999</v>
      </c>
      <c r="E31" s="287">
        <v>107.4</v>
      </c>
      <c r="F31" s="285">
        <v>17.899999999999999</v>
      </c>
      <c r="G31" s="278"/>
      <c r="H31" s="278"/>
      <c r="I31" s="278"/>
      <c r="J31" s="278"/>
      <c r="K31" s="278"/>
      <c r="L31" s="278"/>
      <c r="M31" s="278"/>
      <c r="N31" s="278"/>
      <c r="O31" s="278">
        <v>89.5</v>
      </c>
      <c r="P31" s="278"/>
      <c r="Q31" s="278"/>
      <c r="R31" s="278"/>
      <c r="S31" s="278"/>
      <c r="T31" s="278"/>
      <c r="U31" s="278"/>
      <c r="V31" s="278"/>
      <c r="W31" s="284"/>
      <c r="X31" s="294"/>
      <c r="Y31" s="284"/>
      <c r="Z31" s="284"/>
      <c r="AA31" s="284"/>
      <c r="AB31" s="284"/>
      <c r="AC31" s="284"/>
      <c r="AD31" s="278"/>
      <c r="AE31" s="278"/>
      <c r="AF31" s="278"/>
      <c r="AG31" s="278"/>
    </row>
    <row r="32" spans="1:33" x14ac:dyDescent="0.25">
      <c r="A32" s="103">
        <v>44075</v>
      </c>
      <c r="B32" s="165" t="s">
        <v>181</v>
      </c>
      <c r="C32" s="31">
        <v>101065</v>
      </c>
      <c r="D32" s="278">
        <f t="shared" si="0"/>
        <v>28569.84</v>
      </c>
      <c r="E32" s="287">
        <v>741.6</v>
      </c>
      <c r="F32" s="285">
        <v>123.6</v>
      </c>
      <c r="G32" s="278">
        <v>618</v>
      </c>
      <c r="H32" s="278"/>
      <c r="I32" s="278"/>
      <c r="J32" s="284"/>
      <c r="K32" s="284"/>
      <c r="L32" s="284"/>
      <c r="M32" s="278"/>
      <c r="N32" s="278"/>
      <c r="O32" s="278"/>
      <c r="P32" s="278"/>
      <c r="Q32" s="278"/>
      <c r="R32" s="278"/>
      <c r="S32" s="278"/>
      <c r="T32" s="278"/>
      <c r="U32" s="278"/>
      <c r="V32" s="278"/>
      <c r="W32" s="284"/>
      <c r="X32" s="294"/>
      <c r="Y32" s="284"/>
      <c r="Z32" s="284"/>
      <c r="AA32" s="284"/>
      <c r="AB32" s="284"/>
      <c r="AC32" s="284"/>
      <c r="AD32" s="278"/>
      <c r="AE32" s="278"/>
      <c r="AF32" s="278"/>
      <c r="AG32" s="278"/>
    </row>
    <row r="33" spans="1:34" x14ac:dyDescent="0.25">
      <c r="A33" s="103">
        <v>44075</v>
      </c>
      <c r="B33" s="165" t="s">
        <v>181</v>
      </c>
      <c r="C33" s="31">
        <v>101066</v>
      </c>
      <c r="D33" s="278">
        <f t="shared" si="0"/>
        <v>28199.040000000001</v>
      </c>
      <c r="E33" s="285">
        <v>370.8</v>
      </c>
      <c r="F33" s="285">
        <v>61.8</v>
      </c>
      <c r="G33" s="279">
        <v>309</v>
      </c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84"/>
      <c r="X33" s="294"/>
      <c r="Y33" s="284"/>
      <c r="Z33" s="284"/>
      <c r="AA33" s="284"/>
      <c r="AB33" s="284"/>
      <c r="AC33" s="284"/>
      <c r="AD33" s="278"/>
      <c r="AE33" s="278"/>
      <c r="AF33" s="278"/>
      <c r="AG33" s="278"/>
    </row>
    <row r="34" spans="1:34" x14ac:dyDescent="0.25">
      <c r="A34" s="103">
        <v>44075</v>
      </c>
      <c r="B34" s="165" t="s">
        <v>181</v>
      </c>
      <c r="C34" s="31">
        <v>101067</v>
      </c>
      <c r="D34" s="278">
        <f t="shared" si="0"/>
        <v>27828.240000000002</v>
      </c>
      <c r="E34" s="285">
        <v>370.8</v>
      </c>
      <c r="F34" s="285">
        <v>61.8</v>
      </c>
      <c r="G34" s="279">
        <v>309</v>
      </c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84"/>
      <c r="X34" s="294"/>
      <c r="Y34" s="284"/>
      <c r="Z34" s="284"/>
      <c r="AA34" s="284"/>
      <c r="AB34" s="284"/>
      <c r="AC34" s="284"/>
      <c r="AD34" s="278"/>
      <c r="AE34" s="278"/>
      <c r="AF34" s="278"/>
      <c r="AG34" s="278"/>
    </row>
    <row r="35" spans="1:34" x14ac:dyDescent="0.25">
      <c r="A35" s="103">
        <v>44075</v>
      </c>
      <c r="B35" s="165" t="s">
        <v>190</v>
      </c>
      <c r="C35" s="31">
        <v>101068</v>
      </c>
      <c r="D35" s="278">
        <f t="shared" si="0"/>
        <v>27787.74</v>
      </c>
      <c r="E35" s="285">
        <v>40.5</v>
      </c>
      <c r="F35" s="279"/>
      <c r="G35" s="278"/>
      <c r="H35" s="278"/>
      <c r="I35" s="278"/>
      <c r="J35" s="278"/>
      <c r="K35" s="278"/>
      <c r="L35" s="278"/>
      <c r="M35" s="278"/>
      <c r="N35" s="278"/>
      <c r="O35" s="278"/>
      <c r="P35" s="279">
        <v>40.5</v>
      </c>
      <c r="Q35" s="279"/>
      <c r="R35" s="278"/>
      <c r="S35" s="278"/>
      <c r="T35" s="278"/>
      <c r="U35" s="278"/>
      <c r="V35" s="278"/>
      <c r="W35" s="284"/>
      <c r="X35" s="294"/>
      <c r="Y35" s="284"/>
      <c r="Z35" s="284"/>
      <c r="AA35" s="284"/>
      <c r="AB35" s="284"/>
      <c r="AC35" s="284"/>
      <c r="AD35" s="278"/>
      <c r="AE35" s="278"/>
      <c r="AF35" s="278"/>
      <c r="AG35" s="278"/>
    </row>
    <row r="36" spans="1:34" x14ac:dyDescent="0.25">
      <c r="A36" s="225">
        <v>44013</v>
      </c>
      <c r="B36" s="165" t="s">
        <v>236</v>
      </c>
      <c r="C36" s="31">
        <v>101062</v>
      </c>
      <c r="D36" s="278">
        <f t="shared" si="0"/>
        <v>27787.74</v>
      </c>
      <c r="E36" s="285"/>
      <c r="F36" s="279"/>
      <c r="G36" s="278"/>
      <c r="H36" s="278"/>
      <c r="I36" s="278"/>
      <c r="J36" s="278"/>
      <c r="K36" s="278"/>
      <c r="L36" s="278"/>
      <c r="M36" s="278"/>
      <c r="N36" s="278"/>
      <c r="O36" s="278"/>
      <c r="P36" s="279"/>
      <c r="Q36" s="279"/>
      <c r="R36" s="278"/>
      <c r="S36" s="278"/>
      <c r="T36" s="278"/>
      <c r="U36" s="278"/>
      <c r="V36" s="278"/>
      <c r="W36" s="284"/>
      <c r="X36" s="294"/>
      <c r="Y36" s="284"/>
      <c r="Z36" s="284"/>
      <c r="AA36" s="284"/>
      <c r="AB36" s="284"/>
      <c r="AC36" s="284"/>
      <c r="AD36" s="278"/>
      <c r="AE36" s="278"/>
      <c r="AF36" s="278"/>
      <c r="AG36" s="278"/>
    </row>
    <row r="37" spans="1:34" x14ac:dyDescent="0.25">
      <c r="A37" s="103">
        <v>44075</v>
      </c>
      <c r="B37" s="165" t="s">
        <v>191</v>
      </c>
      <c r="C37" s="31">
        <v>101070</v>
      </c>
      <c r="D37" s="278">
        <f t="shared" si="0"/>
        <v>25540.140000000003</v>
      </c>
      <c r="E37" s="285">
        <v>2247.6</v>
      </c>
      <c r="F37" s="285">
        <v>374.6</v>
      </c>
      <c r="G37" s="278"/>
      <c r="H37" s="278"/>
      <c r="I37" s="278"/>
      <c r="J37" s="278"/>
      <c r="K37" s="278"/>
      <c r="L37" s="278"/>
      <c r="M37" s="278"/>
      <c r="N37" s="278"/>
      <c r="O37" s="279">
        <v>1873</v>
      </c>
      <c r="P37" s="278"/>
      <c r="Q37" s="278"/>
      <c r="R37" s="278"/>
      <c r="S37" s="278"/>
      <c r="T37" s="278"/>
      <c r="U37" s="278"/>
      <c r="V37" s="278"/>
      <c r="W37" s="284"/>
      <c r="X37" s="294"/>
      <c r="Y37" s="284"/>
      <c r="Z37" s="284"/>
      <c r="AA37" s="284"/>
      <c r="AB37" s="284"/>
      <c r="AC37" s="284"/>
      <c r="AD37" s="278"/>
      <c r="AE37" s="278"/>
      <c r="AF37" s="278"/>
      <c r="AG37" s="278"/>
    </row>
    <row r="38" spans="1:34" x14ac:dyDescent="0.25">
      <c r="A38" s="103">
        <v>44075</v>
      </c>
      <c r="B38" s="165" t="s">
        <v>180</v>
      </c>
      <c r="C38" s="31">
        <v>101069</v>
      </c>
      <c r="D38" s="278">
        <f t="shared" si="0"/>
        <v>25533.290000000005</v>
      </c>
      <c r="E38" s="285">
        <v>6.85</v>
      </c>
      <c r="F38" s="285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8"/>
      <c r="S38" s="279">
        <v>6.85</v>
      </c>
      <c r="T38" s="278"/>
      <c r="U38" s="278"/>
      <c r="V38" s="278"/>
      <c r="W38" s="284"/>
      <c r="X38" s="294"/>
      <c r="Y38" s="284"/>
      <c r="Z38" s="284"/>
      <c r="AA38" s="284"/>
      <c r="AB38" s="284"/>
      <c r="AC38" s="284"/>
      <c r="AD38" s="278"/>
      <c r="AE38" s="278"/>
      <c r="AF38" s="278"/>
      <c r="AG38" s="278"/>
    </row>
    <row r="39" spans="1:34" s="153" customFormat="1" x14ac:dyDescent="0.25">
      <c r="A39" s="103">
        <v>44075</v>
      </c>
      <c r="B39" s="165" t="s">
        <v>192</v>
      </c>
      <c r="C39" s="31">
        <v>101072</v>
      </c>
      <c r="D39" s="278">
        <f t="shared" ref="D39:D67" si="1">D38-E39+X39</f>
        <v>25446.690000000006</v>
      </c>
      <c r="E39" s="285">
        <v>86.6</v>
      </c>
      <c r="F39" s="285"/>
      <c r="G39" s="279"/>
      <c r="H39" s="279"/>
      <c r="I39" s="279">
        <v>86.6</v>
      </c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V39" s="279"/>
      <c r="W39" s="285"/>
      <c r="X39" s="294"/>
      <c r="Y39" s="285"/>
      <c r="Z39" s="285"/>
      <c r="AA39" s="285"/>
      <c r="AB39" s="285"/>
      <c r="AC39" s="285"/>
      <c r="AD39" s="279"/>
      <c r="AE39" s="279"/>
      <c r="AF39" s="279"/>
      <c r="AG39" s="279"/>
      <c r="AH39" s="11"/>
    </row>
    <row r="40" spans="1:34" s="153" customFormat="1" x14ac:dyDescent="0.25">
      <c r="A40" s="103">
        <v>44075</v>
      </c>
      <c r="B40" s="165" t="s">
        <v>193</v>
      </c>
      <c r="C40" s="31">
        <v>101074</v>
      </c>
      <c r="D40" s="278">
        <f t="shared" si="1"/>
        <v>25360.090000000007</v>
      </c>
      <c r="E40" s="285">
        <v>86.6</v>
      </c>
      <c r="F40" s="285"/>
      <c r="G40" s="279"/>
      <c r="H40" s="279"/>
      <c r="I40" s="279">
        <v>86.6</v>
      </c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V40" s="279"/>
      <c r="W40" s="285"/>
      <c r="X40" s="294"/>
      <c r="Y40" s="285"/>
      <c r="Z40" s="285"/>
      <c r="AA40" s="285"/>
      <c r="AB40" s="285"/>
      <c r="AC40" s="285"/>
      <c r="AD40" s="279"/>
      <c r="AE40" s="279"/>
      <c r="AF40" s="279"/>
      <c r="AG40" s="279"/>
      <c r="AH40" s="11"/>
    </row>
    <row r="41" spans="1:34" x14ac:dyDescent="0.25">
      <c r="A41" s="103">
        <v>44075</v>
      </c>
      <c r="B41" t="s">
        <v>171</v>
      </c>
      <c r="C41" s="33" t="s">
        <v>247</v>
      </c>
      <c r="D41" s="278">
        <f t="shared" si="1"/>
        <v>31360.090000000007</v>
      </c>
      <c r="E41" s="285"/>
      <c r="F41" s="285"/>
      <c r="G41" s="285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8"/>
      <c r="S41" s="278"/>
      <c r="T41" s="278"/>
      <c r="U41" s="278"/>
      <c r="V41" s="278"/>
      <c r="W41" s="284"/>
      <c r="X41" s="294">
        <v>6000</v>
      </c>
      <c r="Y41" s="284"/>
      <c r="Z41" s="284">
        <v>6000</v>
      </c>
      <c r="AA41" s="284"/>
      <c r="AB41" s="284"/>
      <c r="AC41" s="284"/>
      <c r="AD41" s="278"/>
      <c r="AE41" s="278"/>
      <c r="AF41" s="278"/>
      <c r="AG41" s="278"/>
    </row>
    <row r="42" spans="1:34" x14ac:dyDescent="0.25">
      <c r="A42" s="103">
        <v>44075</v>
      </c>
      <c r="B42" s="221" t="s">
        <v>237</v>
      </c>
      <c r="C42" s="33" t="s">
        <v>247</v>
      </c>
      <c r="D42" s="278">
        <f t="shared" si="1"/>
        <v>32227.650000000009</v>
      </c>
      <c r="E42" s="285"/>
      <c r="F42" s="285"/>
      <c r="G42" s="279"/>
      <c r="H42" s="279"/>
      <c r="I42" s="279"/>
      <c r="J42" s="279"/>
      <c r="K42" s="279"/>
      <c r="L42" s="279"/>
      <c r="M42" s="279"/>
      <c r="N42" s="279"/>
      <c r="O42" s="279"/>
      <c r="P42" s="279"/>
      <c r="Q42" s="279"/>
      <c r="R42" s="278"/>
      <c r="S42" s="278"/>
      <c r="T42" s="278"/>
      <c r="U42" s="278"/>
      <c r="V42" s="278"/>
      <c r="W42" s="284"/>
      <c r="X42" s="294">
        <v>867.56</v>
      </c>
      <c r="Y42" s="284"/>
      <c r="Z42" s="284"/>
      <c r="AA42" s="284">
        <v>867.56</v>
      </c>
      <c r="AB42" s="284"/>
      <c r="AC42" s="284"/>
      <c r="AD42" s="278"/>
      <c r="AE42" s="278"/>
      <c r="AF42" s="278"/>
      <c r="AG42" s="278"/>
    </row>
    <row r="43" spans="1:34" x14ac:dyDescent="0.25">
      <c r="A43" s="103">
        <v>44075</v>
      </c>
      <c r="B43" s="165" t="s">
        <v>194</v>
      </c>
      <c r="C43" s="31">
        <v>101071</v>
      </c>
      <c r="D43" s="278">
        <f t="shared" si="1"/>
        <v>31880.910000000007</v>
      </c>
      <c r="E43" s="285">
        <v>346.74</v>
      </c>
      <c r="F43" s="285"/>
      <c r="G43" s="279"/>
      <c r="H43" s="279">
        <v>346.74</v>
      </c>
      <c r="I43" s="279"/>
      <c r="J43" s="279"/>
      <c r="K43" s="279"/>
      <c r="L43" s="279"/>
      <c r="M43" s="279"/>
      <c r="N43" s="279"/>
      <c r="O43" s="279"/>
      <c r="P43" s="279"/>
      <c r="Q43" s="279"/>
      <c r="R43" s="278"/>
      <c r="S43" s="278"/>
      <c r="T43" s="278"/>
      <c r="U43" s="278"/>
      <c r="V43" s="278"/>
      <c r="W43" s="284"/>
      <c r="X43" s="294"/>
      <c r="Y43" s="284"/>
      <c r="Z43" s="284"/>
      <c r="AA43" s="284"/>
      <c r="AB43" s="284"/>
      <c r="AC43" s="284"/>
      <c r="AD43" s="278"/>
      <c r="AE43" s="278"/>
      <c r="AF43" s="278"/>
      <c r="AG43" s="278"/>
    </row>
    <row r="44" spans="1:34" s="146" customFormat="1" x14ac:dyDescent="0.25">
      <c r="A44" s="103">
        <v>44075</v>
      </c>
      <c r="B44" s="165" t="s">
        <v>195</v>
      </c>
      <c r="C44" s="31">
        <v>101073</v>
      </c>
      <c r="D44" s="278">
        <f t="shared" si="1"/>
        <v>31534.170000000006</v>
      </c>
      <c r="E44" s="285">
        <v>346.74</v>
      </c>
      <c r="F44" s="285"/>
      <c r="G44" s="279"/>
      <c r="H44" s="279">
        <v>346.74</v>
      </c>
      <c r="I44" s="279"/>
      <c r="J44" s="279"/>
      <c r="K44" s="279"/>
      <c r="L44" s="279"/>
      <c r="M44" s="279"/>
      <c r="N44" s="279"/>
      <c r="O44" s="279"/>
      <c r="P44" s="279"/>
      <c r="Q44" s="279"/>
      <c r="R44" s="286"/>
      <c r="S44" s="286"/>
      <c r="T44" s="286"/>
      <c r="U44" s="286"/>
      <c r="V44" s="286"/>
      <c r="W44" s="299"/>
      <c r="X44" s="300"/>
      <c r="Y44" s="299"/>
      <c r="Z44" s="299"/>
      <c r="AA44" s="299"/>
      <c r="AB44" s="299"/>
      <c r="AC44" s="299"/>
      <c r="AD44" s="286"/>
      <c r="AE44" s="286"/>
      <c r="AF44" s="286"/>
      <c r="AG44" s="286"/>
      <c r="AH44" s="11"/>
    </row>
    <row r="45" spans="1:34" x14ac:dyDescent="0.25">
      <c r="A45" s="103">
        <v>44105</v>
      </c>
      <c r="B45" s="165" t="s">
        <v>196</v>
      </c>
      <c r="C45" s="31">
        <v>101078</v>
      </c>
      <c r="D45" s="278">
        <f t="shared" si="1"/>
        <v>31187.630000000005</v>
      </c>
      <c r="E45" s="285">
        <v>346.54</v>
      </c>
      <c r="F45" s="285"/>
      <c r="G45" s="279"/>
      <c r="H45" s="279">
        <v>346.54</v>
      </c>
      <c r="I45" s="279"/>
      <c r="J45" s="279"/>
      <c r="K45" s="279"/>
      <c r="L45" s="279"/>
      <c r="M45" s="279"/>
      <c r="N45" s="279"/>
      <c r="O45" s="279"/>
      <c r="P45" s="279"/>
      <c r="Q45" s="279"/>
      <c r="R45" s="278"/>
      <c r="S45" s="278"/>
      <c r="T45" s="278"/>
      <c r="U45" s="278"/>
      <c r="V45" s="278"/>
      <c r="W45" s="284"/>
      <c r="X45" s="294"/>
      <c r="Y45" s="284"/>
      <c r="Z45" s="284"/>
      <c r="AA45" s="284"/>
      <c r="AB45" s="284"/>
      <c r="AC45" s="284"/>
      <c r="AD45" s="278"/>
      <c r="AE45" s="278"/>
      <c r="AF45" s="278"/>
      <c r="AG45" s="278"/>
    </row>
    <row r="46" spans="1:34" x14ac:dyDescent="0.25">
      <c r="A46" s="103">
        <v>44136</v>
      </c>
      <c r="B46" s="221" t="s">
        <v>197</v>
      </c>
      <c r="C46" s="222" t="s">
        <v>248</v>
      </c>
      <c r="D46" s="278">
        <f t="shared" si="1"/>
        <v>31157.630000000005</v>
      </c>
      <c r="E46" s="285">
        <v>30</v>
      </c>
      <c r="F46" s="287"/>
      <c r="G46" s="279"/>
      <c r="H46" s="279"/>
      <c r="I46" s="279"/>
      <c r="J46" s="279"/>
      <c r="K46" s="279">
        <v>30</v>
      </c>
      <c r="L46" s="279"/>
      <c r="M46" s="279"/>
      <c r="N46" s="279"/>
      <c r="O46" s="279"/>
      <c r="P46" s="279"/>
      <c r="Q46" s="279"/>
      <c r="R46" s="278"/>
      <c r="S46" s="278"/>
      <c r="T46" s="278"/>
      <c r="U46" s="278"/>
      <c r="V46" s="278"/>
      <c r="W46" s="284"/>
      <c r="X46" s="294"/>
      <c r="Y46" s="284"/>
      <c r="Z46" s="284"/>
      <c r="AA46" s="284"/>
      <c r="AB46" s="284"/>
      <c r="AC46" s="284"/>
      <c r="AD46" s="278"/>
      <c r="AE46" s="278"/>
      <c r="AF46" s="278"/>
      <c r="AG46" s="278"/>
    </row>
    <row r="47" spans="1:34" x14ac:dyDescent="0.25">
      <c r="A47" s="103">
        <v>44136</v>
      </c>
      <c r="B47" s="165" t="s">
        <v>181</v>
      </c>
      <c r="C47" s="31">
        <v>101075</v>
      </c>
      <c r="D47" s="278">
        <f t="shared" si="1"/>
        <v>30786.830000000005</v>
      </c>
      <c r="E47" s="285">
        <v>370.8</v>
      </c>
      <c r="F47" s="285">
        <v>61.8</v>
      </c>
      <c r="G47" s="279">
        <v>309</v>
      </c>
      <c r="H47" s="279"/>
      <c r="I47" s="279"/>
      <c r="J47" s="279"/>
      <c r="K47" s="279"/>
      <c r="L47" s="279"/>
      <c r="M47" s="279"/>
      <c r="N47" s="279"/>
      <c r="O47" s="279"/>
      <c r="P47" s="279"/>
      <c r="Q47" s="279"/>
      <c r="R47" s="278"/>
      <c r="S47" s="278"/>
      <c r="T47" s="278"/>
      <c r="U47" s="278"/>
      <c r="V47" s="278"/>
      <c r="W47" s="284"/>
      <c r="X47" s="294"/>
      <c r="Y47" s="284"/>
      <c r="Z47" s="284"/>
      <c r="AA47" s="284"/>
      <c r="AB47" s="284"/>
      <c r="AC47" s="284"/>
      <c r="AD47" s="278"/>
      <c r="AE47" s="278"/>
      <c r="AF47" s="278"/>
      <c r="AG47" s="278"/>
    </row>
    <row r="48" spans="1:34" x14ac:dyDescent="0.25">
      <c r="A48" s="103">
        <v>44136</v>
      </c>
      <c r="B48" s="165" t="s">
        <v>181</v>
      </c>
      <c r="C48" s="31">
        <v>101076</v>
      </c>
      <c r="D48" s="278">
        <f t="shared" si="1"/>
        <v>30416.030000000006</v>
      </c>
      <c r="E48" s="285">
        <v>370.8</v>
      </c>
      <c r="F48" s="285">
        <v>61.8</v>
      </c>
      <c r="G48" s="279">
        <v>309</v>
      </c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8"/>
      <c r="S48" s="278"/>
      <c r="T48" s="278"/>
      <c r="U48" s="278"/>
      <c r="V48" s="278"/>
      <c r="W48" s="284"/>
      <c r="X48" s="294"/>
      <c r="Y48" s="284"/>
      <c r="Z48" s="284"/>
      <c r="AA48" s="284"/>
      <c r="AB48" s="284"/>
      <c r="AC48" s="284"/>
      <c r="AD48" s="278"/>
      <c r="AE48" s="278"/>
      <c r="AF48" s="278"/>
      <c r="AG48" s="278"/>
    </row>
    <row r="49" spans="1:33" x14ac:dyDescent="0.25">
      <c r="A49" s="103">
        <v>44136</v>
      </c>
      <c r="B49" s="165" t="s">
        <v>198</v>
      </c>
      <c r="C49" s="31">
        <v>101079</v>
      </c>
      <c r="D49" s="278">
        <f t="shared" si="1"/>
        <v>30329.230000000007</v>
      </c>
      <c r="E49" s="285">
        <v>86.8</v>
      </c>
      <c r="F49" s="285"/>
      <c r="G49" s="279"/>
      <c r="H49" s="279"/>
      <c r="I49" s="279">
        <v>86.8</v>
      </c>
      <c r="J49" s="279"/>
      <c r="K49" s="279"/>
      <c r="L49" s="279"/>
      <c r="M49" s="279"/>
      <c r="N49" s="279"/>
      <c r="O49" s="279"/>
      <c r="P49" s="279"/>
      <c r="Q49" s="279"/>
      <c r="R49" s="278"/>
      <c r="S49" s="278"/>
      <c r="T49" s="278"/>
      <c r="U49" s="278"/>
      <c r="V49" s="278"/>
      <c r="W49" s="284"/>
      <c r="X49" s="294"/>
      <c r="Y49" s="284"/>
      <c r="Z49" s="284"/>
      <c r="AA49" s="284"/>
      <c r="AB49" s="284"/>
      <c r="AC49" s="284"/>
      <c r="AD49" s="278"/>
      <c r="AE49" s="278"/>
      <c r="AF49" s="278"/>
      <c r="AG49" s="278"/>
    </row>
    <row r="50" spans="1:33" x14ac:dyDescent="0.25">
      <c r="A50" s="103">
        <v>44136</v>
      </c>
      <c r="B50" s="165" t="s">
        <v>199</v>
      </c>
      <c r="C50" s="31">
        <v>101081</v>
      </c>
      <c r="D50" s="278">
        <f t="shared" si="1"/>
        <v>26129.230000000007</v>
      </c>
      <c r="E50" s="285">
        <v>4200</v>
      </c>
      <c r="F50" s="285">
        <v>700</v>
      </c>
      <c r="G50" s="279"/>
      <c r="H50" s="279"/>
      <c r="I50" s="279"/>
      <c r="J50" s="279"/>
      <c r="K50" s="279"/>
      <c r="L50" s="279"/>
      <c r="M50" s="279"/>
      <c r="N50" s="279"/>
      <c r="O50" s="279">
        <v>3500</v>
      </c>
      <c r="P50" s="279"/>
      <c r="Q50" s="279"/>
      <c r="R50" s="278"/>
      <c r="S50" s="278"/>
      <c r="T50" s="278"/>
      <c r="U50" s="278"/>
      <c r="V50" s="278"/>
      <c r="W50" s="284"/>
      <c r="X50" s="294"/>
      <c r="Y50" s="284"/>
      <c r="Z50" s="284"/>
      <c r="AA50" s="284"/>
      <c r="AB50" s="284"/>
      <c r="AC50" s="284"/>
      <c r="AD50" s="278"/>
      <c r="AE50" s="278"/>
      <c r="AF50" s="278"/>
      <c r="AG50" s="278"/>
    </row>
    <row r="51" spans="1:33" x14ac:dyDescent="0.25">
      <c r="A51" s="103">
        <v>44136</v>
      </c>
      <c r="B51" s="165" t="s">
        <v>182</v>
      </c>
      <c r="C51" s="31">
        <v>101077</v>
      </c>
      <c r="D51" s="278">
        <f t="shared" si="1"/>
        <v>25799.760000000006</v>
      </c>
      <c r="E51" s="285">
        <v>329.47</v>
      </c>
      <c r="F51" s="285">
        <v>54.91</v>
      </c>
      <c r="G51" s="279"/>
      <c r="H51" s="279"/>
      <c r="I51" s="279"/>
      <c r="J51" s="279"/>
      <c r="K51" s="279"/>
      <c r="L51" s="279"/>
      <c r="M51" s="279">
        <v>274.56</v>
      </c>
      <c r="N51" s="279"/>
      <c r="O51" s="279"/>
      <c r="P51" s="279"/>
      <c r="Q51" s="279"/>
      <c r="R51" s="278"/>
      <c r="S51" s="278"/>
      <c r="T51" s="278"/>
      <c r="U51" s="278"/>
      <c r="V51" s="278"/>
      <c r="W51" s="284"/>
      <c r="X51" s="294"/>
      <c r="Y51" s="284"/>
      <c r="Z51" s="284"/>
      <c r="AA51" s="284"/>
      <c r="AB51" s="284"/>
      <c r="AC51" s="284"/>
      <c r="AD51" s="278"/>
      <c r="AE51" s="278"/>
      <c r="AF51" s="278"/>
      <c r="AG51" s="278"/>
    </row>
    <row r="52" spans="1:33" x14ac:dyDescent="0.25">
      <c r="A52" s="103">
        <v>44136</v>
      </c>
      <c r="B52" s="221" t="s">
        <v>213</v>
      </c>
      <c r="C52" s="31">
        <v>101080</v>
      </c>
      <c r="D52" s="278">
        <f t="shared" si="1"/>
        <v>25217.590000000007</v>
      </c>
      <c r="E52" s="285">
        <v>582.16999999999996</v>
      </c>
      <c r="F52" s="279"/>
      <c r="G52" s="279"/>
      <c r="H52" s="279"/>
      <c r="I52" s="279"/>
      <c r="J52" s="279"/>
      <c r="K52" s="279"/>
      <c r="L52" s="285">
        <v>582.16999999999996</v>
      </c>
      <c r="M52" s="279"/>
      <c r="N52" s="279"/>
      <c r="O52" s="279"/>
      <c r="P52" s="279"/>
      <c r="Q52" s="279"/>
      <c r="R52" s="278"/>
      <c r="S52" s="278"/>
      <c r="T52" s="278"/>
      <c r="U52" s="278"/>
      <c r="V52" s="278"/>
      <c r="W52" s="284"/>
      <c r="X52" s="294"/>
      <c r="Y52" s="284"/>
      <c r="Z52" s="284"/>
      <c r="AA52" s="284"/>
      <c r="AB52" s="284"/>
      <c r="AC52" s="284"/>
      <c r="AD52" s="278"/>
      <c r="AE52" s="278"/>
      <c r="AF52" s="278"/>
      <c r="AG52" s="278"/>
    </row>
    <row r="53" spans="1:33" x14ac:dyDescent="0.25">
      <c r="A53" s="103">
        <v>44136</v>
      </c>
      <c r="B53" s="165" t="s">
        <v>253</v>
      </c>
      <c r="C53" s="31">
        <v>101082</v>
      </c>
      <c r="D53" s="278">
        <f t="shared" si="1"/>
        <v>24717.590000000007</v>
      </c>
      <c r="E53" s="285">
        <v>500</v>
      </c>
      <c r="F53" s="279"/>
      <c r="G53" s="279"/>
      <c r="H53" s="279"/>
      <c r="I53" s="279"/>
      <c r="J53" s="279"/>
      <c r="K53" s="279"/>
      <c r="L53" s="279"/>
      <c r="M53" s="279"/>
      <c r="N53" s="279"/>
      <c r="O53" s="279"/>
      <c r="P53" s="279"/>
      <c r="Q53" s="279"/>
      <c r="R53" s="278"/>
      <c r="S53" s="278"/>
      <c r="T53" s="278"/>
      <c r="U53" s="278"/>
      <c r="V53" s="278"/>
      <c r="W53" s="284">
        <v>500</v>
      </c>
      <c r="X53" s="294"/>
      <c r="Y53" s="284"/>
      <c r="Z53" s="284"/>
      <c r="AA53" s="284"/>
      <c r="AB53" s="284"/>
      <c r="AC53" s="284"/>
      <c r="AD53" s="278"/>
      <c r="AE53" s="278"/>
      <c r="AF53" s="278"/>
      <c r="AG53" s="278"/>
    </row>
    <row r="54" spans="1:33" x14ac:dyDescent="0.25">
      <c r="A54" s="225">
        <v>44136</v>
      </c>
      <c r="B54" s="221" t="s">
        <v>242</v>
      </c>
      <c r="C54" s="31">
        <v>101083</v>
      </c>
      <c r="D54" s="278">
        <f t="shared" si="1"/>
        <v>24717.590000000007</v>
      </c>
      <c r="E54" s="285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8"/>
      <c r="S54" s="278"/>
      <c r="T54" s="278"/>
      <c r="U54" s="278"/>
      <c r="V54" s="278"/>
      <c r="W54" s="284"/>
      <c r="X54" s="294"/>
      <c r="Y54" s="284"/>
      <c r="Z54" s="284"/>
      <c r="AA54" s="284"/>
      <c r="AB54" s="284"/>
      <c r="AC54" s="284"/>
      <c r="AD54" s="278"/>
      <c r="AE54" s="278"/>
      <c r="AF54" s="278"/>
      <c r="AG54" s="278"/>
    </row>
    <row r="55" spans="1:33" x14ac:dyDescent="0.25">
      <c r="A55" s="103">
        <v>44136</v>
      </c>
      <c r="B55" s="165" t="s">
        <v>200</v>
      </c>
      <c r="C55" s="31">
        <v>101087</v>
      </c>
      <c r="D55" s="278">
        <f t="shared" si="1"/>
        <v>24370.850000000006</v>
      </c>
      <c r="E55" s="285">
        <v>346.74</v>
      </c>
      <c r="F55" s="279"/>
      <c r="G55" s="279"/>
      <c r="H55" s="279">
        <v>346.74</v>
      </c>
      <c r="I55" s="279"/>
      <c r="J55" s="279"/>
      <c r="K55" s="279"/>
      <c r="L55" s="279"/>
      <c r="M55" s="279"/>
      <c r="N55" s="279"/>
      <c r="O55" s="279"/>
      <c r="P55" s="279"/>
      <c r="Q55" s="279"/>
      <c r="R55" s="278"/>
      <c r="S55" s="278"/>
      <c r="T55" s="278"/>
      <c r="U55" s="278"/>
      <c r="V55" s="278"/>
      <c r="W55" s="284"/>
      <c r="X55" s="294"/>
      <c r="Y55" s="284"/>
      <c r="Z55" s="284"/>
      <c r="AA55" s="284"/>
      <c r="AB55" s="284"/>
      <c r="AC55" s="284"/>
      <c r="AD55" s="278"/>
      <c r="AE55" s="278"/>
      <c r="AF55" s="278"/>
      <c r="AG55" s="278"/>
    </row>
    <row r="56" spans="1:33" x14ac:dyDescent="0.25">
      <c r="A56" s="103">
        <v>44136</v>
      </c>
      <c r="B56" s="165" t="s">
        <v>201</v>
      </c>
      <c r="C56" s="31">
        <v>101089</v>
      </c>
      <c r="D56" s="278">
        <f t="shared" si="1"/>
        <v>24024.110000000004</v>
      </c>
      <c r="E56" s="285">
        <v>346.74</v>
      </c>
      <c r="F56" s="279"/>
      <c r="G56" s="279"/>
      <c r="H56" s="279">
        <v>346.74</v>
      </c>
      <c r="I56" s="279"/>
      <c r="J56" s="279"/>
      <c r="K56" s="279"/>
      <c r="L56" s="279"/>
      <c r="M56" s="279"/>
      <c r="N56" s="279"/>
      <c r="O56" s="279"/>
      <c r="P56" s="279"/>
      <c r="Q56" s="279"/>
      <c r="R56" s="278"/>
      <c r="S56" s="278"/>
      <c r="T56" s="278"/>
      <c r="U56" s="278"/>
      <c r="V56" s="278"/>
      <c r="W56" s="284"/>
      <c r="X56" s="294"/>
      <c r="Y56" s="284"/>
      <c r="Z56" s="284"/>
      <c r="AA56" s="284"/>
      <c r="AB56" s="284"/>
      <c r="AC56" s="284"/>
      <c r="AD56" s="278"/>
      <c r="AE56" s="278"/>
      <c r="AF56" s="278"/>
      <c r="AG56" s="278"/>
    </row>
    <row r="57" spans="1:33" x14ac:dyDescent="0.25">
      <c r="A57" s="103">
        <v>44166</v>
      </c>
      <c r="B57" s="165" t="s">
        <v>181</v>
      </c>
      <c r="C57" s="31">
        <v>101084</v>
      </c>
      <c r="D57" s="278">
        <f t="shared" si="1"/>
        <v>23653.310000000005</v>
      </c>
      <c r="E57" s="285">
        <v>370.8</v>
      </c>
      <c r="F57" s="285">
        <v>61.8</v>
      </c>
      <c r="G57" s="279">
        <v>309</v>
      </c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8"/>
      <c r="S57" s="278"/>
      <c r="T57" s="278"/>
      <c r="U57" s="278"/>
      <c r="V57" s="278"/>
      <c r="W57" s="284"/>
      <c r="X57" s="294"/>
      <c r="Y57" s="284"/>
      <c r="Z57" s="284"/>
      <c r="AA57" s="284"/>
      <c r="AB57" s="284"/>
      <c r="AC57" s="284"/>
      <c r="AD57" s="278"/>
      <c r="AE57" s="278"/>
      <c r="AF57" s="278"/>
      <c r="AG57" s="278"/>
    </row>
    <row r="58" spans="1:33" x14ac:dyDescent="0.25">
      <c r="A58" s="103">
        <v>44166</v>
      </c>
      <c r="B58" s="165" t="s">
        <v>202</v>
      </c>
      <c r="C58" s="31">
        <v>101088</v>
      </c>
      <c r="D58" s="278">
        <f t="shared" si="1"/>
        <v>23566.710000000006</v>
      </c>
      <c r="E58" s="285">
        <v>86.6</v>
      </c>
      <c r="F58" s="285"/>
      <c r="G58" s="279"/>
      <c r="H58" s="279"/>
      <c r="I58" s="279">
        <v>86.6</v>
      </c>
      <c r="J58" s="279"/>
      <c r="K58" s="279"/>
      <c r="L58" s="279"/>
      <c r="M58" s="279"/>
      <c r="N58" s="279"/>
      <c r="O58" s="279"/>
      <c r="P58" s="279"/>
      <c r="Q58" s="279"/>
      <c r="R58" s="278"/>
      <c r="S58" s="278"/>
      <c r="T58" s="278"/>
      <c r="U58" s="278"/>
      <c r="V58" s="278"/>
      <c r="W58" s="284"/>
      <c r="X58" s="294"/>
      <c r="Y58" s="284"/>
      <c r="Z58" s="284"/>
      <c r="AA58" s="284"/>
      <c r="AB58" s="284"/>
      <c r="AC58" s="284"/>
      <c r="AD58" s="278"/>
      <c r="AE58" s="278"/>
      <c r="AF58" s="278"/>
      <c r="AG58" s="278"/>
    </row>
    <row r="59" spans="1:33" x14ac:dyDescent="0.25">
      <c r="A59" s="166">
        <v>44166</v>
      </c>
      <c r="B59" s="165" t="s">
        <v>190</v>
      </c>
      <c r="C59" s="31">
        <v>101086</v>
      </c>
      <c r="D59" s="278">
        <f t="shared" si="1"/>
        <v>23526.210000000006</v>
      </c>
      <c r="E59" s="285">
        <v>40.5</v>
      </c>
      <c r="F59" s="285"/>
      <c r="G59" s="279"/>
      <c r="H59" s="279"/>
      <c r="I59" s="279"/>
      <c r="J59" s="279"/>
      <c r="K59" s="279"/>
      <c r="L59" s="279"/>
      <c r="M59" s="279"/>
      <c r="N59" s="279"/>
      <c r="O59" s="279"/>
      <c r="P59" s="285">
        <v>40.5</v>
      </c>
      <c r="Q59" s="285"/>
      <c r="R59" s="278"/>
      <c r="S59" s="278"/>
      <c r="T59" s="278"/>
      <c r="U59" s="278"/>
      <c r="V59" s="278"/>
      <c r="W59" s="284"/>
      <c r="X59" s="294"/>
      <c r="Y59" s="284"/>
      <c r="Z59" s="284"/>
      <c r="AA59" s="284"/>
      <c r="AB59" s="284"/>
      <c r="AC59" s="284"/>
      <c r="AD59" s="278"/>
      <c r="AE59" s="278"/>
      <c r="AF59" s="278"/>
      <c r="AG59" s="278"/>
    </row>
    <row r="60" spans="1:33" x14ac:dyDescent="0.25">
      <c r="A60" s="166">
        <v>44197</v>
      </c>
      <c r="B60" s="165" t="s">
        <v>203</v>
      </c>
      <c r="C60" s="31">
        <v>101090</v>
      </c>
      <c r="D60" s="278">
        <f t="shared" si="1"/>
        <v>23439.610000000008</v>
      </c>
      <c r="E60" s="285">
        <v>86.6</v>
      </c>
      <c r="F60" s="285"/>
      <c r="G60" s="279"/>
      <c r="H60" s="279"/>
      <c r="I60" s="279">
        <v>86.6</v>
      </c>
      <c r="J60" s="279"/>
      <c r="K60" s="279"/>
      <c r="L60" s="279"/>
      <c r="M60" s="279"/>
      <c r="N60" s="279"/>
      <c r="O60" s="279"/>
      <c r="P60" s="279"/>
      <c r="Q60" s="279"/>
      <c r="R60" s="278"/>
      <c r="S60" s="278"/>
      <c r="T60" s="278"/>
      <c r="U60" s="278"/>
      <c r="V60" s="278"/>
      <c r="W60" s="284"/>
      <c r="X60" s="294"/>
      <c r="Y60" s="284"/>
      <c r="Z60" s="284"/>
      <c r="AA60" s="284"/>
      <c r="AB60" s="284"/>
      <c r="AC60" s="284"/>
      <c r="AD60" s="278"/>
      <c r="AE60" s="278"/>
      <c r="AF60" s="278"/>
      <c r="AG60" s="278"/>
    </row>
    <row r="61" spans="1:33" x14ac:dyDescent="0.25">
      <c r="A61" s="166">
        <v>44197</v>
      </c>
      <c r="B61" s="165" t="s">
        <v>204</v>
      </c>
      <c r="C61" s="31">
        <v>101098</v>
      </c>
      <c r="D61" s="278">
        <f t="shared" si="1"/>
        <v>23403.610000000008</v>
      </c>
      <c r="E61" s="285">
        <v>36</v>
      </c>
      <c r="F61" s="285"/>
      <c r="G61" s="279"/>
      <c r="H61" s="279"/>
      <c r="I61" s="279"/>
      <c r="J61" s="279"/>
      <c r="K61" s="279">
        <v>36</v>
      </c>
      <c r="L61" s="279"/>
      <c r="M61" s="279"/>
      <c r="N61" s="279"/>
      <c r="O61" s="279"/>
      <c r="P61" s="279"/>
      <c r="Q61" s="279"/>
      <c r="R61" s="278"/>
      <c r="S61" s="278"/>
      <c r="T61" s="278"/>
      <c r="U61" s="278"/>
      <c r="V61" s="278"/>
      <c r="W61" s="284"/>
      <c r="X61" s="294"/>
      <c r="Y61" s="284"/>
      <c r="Z61" s="284"/>
      <c r="AA61" s="284"/>
      <c r="AB61" s="284"/>
      <c r="AC61" s="284"/>
      <c r="AD61" s="278"/>
      <c r="AE61" s="278"/>
      <c r="AF61" s="278"/>
      <c r="AG61" s="278"/>
    </row>
    <row r="62" spans="1:33" x14ac:dyDescent="0.25">
      <c r="A62" s="166">
        <v>44197</v>
      </c>
      <c r="B62" s="141" t="s">
        <v>205</v>
      </c>
      <c r="C62" s="31">
        <v>101095</v>
      </c>
      <c r="D62" s="278">
        <f t="shared" si="1"/>
        <v>22788.640000000007</v>
      </c>
      <c r="E62" s="284">
        <v>614.97</v>
      </c>
      <c r="F62" s="285"/>
      <c r="G62" s="279"/>
      <c r="H62" s="278">
        <v>614.97</v>
      </c>
      <c r="I62" s="279"/>
      <c r="J62" s="279"/>
      <c r="K62" s="279"/>
      <c r="L62" s="279"/>
      <c r="M62" s="279"/>
      <c r="N62" s="279"/>
      <c r="O62" s="279"/>
      <c r="P62" s="279"/>
      <c r="Q62" s="279"/>
      <c r="R62" s="278"/>
      <c r="S62" s="278"/>
      <c r="T62" s="278"/>
      <c r="U62" s="278"/>
      <c r="V62" s="278"/>
      <c r="W62" s="284"/>
      <c r="X62" s="294"/>
      <c r="Y62" s="284"/>
      <c r="Z62" s="284"/>
      <c r="AA62" s="284"/>
      <c r="AB62" s="284"/>
      <c r="AC62" s="284"/>
      <c r="AD62" s="278"/>
      <c r="AE62" s="278"/>
      <c r="AF62" s="278"/>
      <c r="AG62" s="278"/>
    </row>
    <row r="63" spans="1:33" x14ac:dyDescent="0.25">
      <c r="A63" s="166">
        <v>44228</v>
      </c>
      <c r="B63" s="141" t="s">
        <v>206</v>
      </c>
      <c r="C63" s="31">
        <v>101094</v>
      </c>
      <c r="D63" s="278">
        <f t="shared" si="1"/>
        <v>22008.640000000007</v>
      </c>
      <c r="E63" s="284">
        <v>780</v>
      </c>
      <c r="F63" s="285">
        <v>130</v>
      </c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8"/>
      <c r="S63" s="278"/>
      <c r="T63" s="278"/>
      <c r="U63" s="278"/>
      <c r="V63" s="278"/>
      <c r="W63" s="284">
        <v>650</v>
      </c>
      <c r="X63" s="294"/>
      <c r="Y63" s="284"/>
      <c r="Z63" s="284"/>
      <c r="AA63" s="284"/>
      <c r="AB63" s="284"/>
      <c r="AC63" s="284"/>
      <c r="AD63" s="278"/>
      <c r="AE63" s="278"/>
      <c r="AF63" s="278"/>
      <c r="AG63" s="278"/>
    </row>
    <row r="64" spans="1:33" x14ac:dyDescent="0.25">
      <c r="A64" s="166">
        <v>44228</v>
      </c>
      <c r="B64" s="141" t="s">
        <v>207</v>
      </c>
      <c r="C64" s="31">
        <v>101096</v>
      </c>
      <c r="D64" s="278">
        <f t="shared" si="1"/>
        <v>21854.840000000007</v>
      </c>
      <c r="E64" s="284">
        <v>153.80000000000001</v>
      </c>
      <c r="F64" s="285"/>
      <c r="G64" s="279"/>
      <c r="H64" s="279"/>
      <c r="I64" s="279">
        <v>153.80000000000001</v>
      </c>
      <c r="J64" s="279"/>
      <c r="K64" s="279"/>
      <c r="L64" s="279"/>
      <c r="M64" s="279"/>
      <c r="N64" s="279"/>
      <c r="O64" s="279"/>
      <c r="P64" s="279"/>
      <c r="Q64" s="279"/>
      <c r="R64" s="278"/>
      <c r="S64" s="278"/>
      <c r="T64" s="278"/>
      <c r="U64" s="278"/>
      <c r="V64" s="278"/>
      <c r="W64" s="284"/>
      <c r="X64" s="294"/>
      <c r="Y64" s="284"/>
      <c r="Z64" s="284"/>
      <c r="AA64" s="284"/>
      <c r="AB64" s="284"/>
      <c r="AC64" s="284"/>
      <c r="AD64" s="278"/>
      <c r="AE64" s="278"/>
      <c r="AF64" s="278"/>
      <c r="AG64" s="278"/>
    </row>
    <row r="65" spans="1:33" x14ac:dyDescent="0.25">
      <c r="A65" s="166">
        <v>44228</v>
      </c>
      <c r="B65" s="165" t="s">
        <v>208</v>
      </c>
      <c r="C65" s="31">
        <v>101093</v>
      </c>
      <c r="D65" s="278">
        <f t="shared" si="1"/>
        <v>21592.340000000007</v>
      </c>
      <c r="E65" s="285">
        <v>262.5</v>
      </c>
      <c r="F65" s="285"/>
      <c r="G65" s="279"/>
      <c r="H65" s="279"/>
      <c r="I65" s="279"/>
      <c r="J65" s="279"/>
      <c r="K65" s="279"/>
      <c r="L65" s="279"/>
      <c r="M65" s="279"/>
      <c r="N65" s="285">
        <v>262.5</v>
      </c>
      <c r="O65" s="279"/>
      <c r="P65" s="279"/>
      <c r="Q65" s="279"/>
      <c r="R65" s="278"/>
      <c r="S65" s="278"/>
      <c r="T65" s="278"/>
      <c r="U65" s="278"/>
      <c r="V65" s="278"/>
      <c r="W65" s="284"/>
      <c r="X65" s="294"/>
      <c r="Y65" s="284"/>
      <c r="Z65" s="284"/>
      <c r="AA65" s="284"/>
      <c r="AB65" s="284"/>
      <c r="AC65" s="284"/>
      <c r="AD65" s="278"/>
      <c r="AE65" s="278"/>
      <c r="AF65" s="278"/>
      <c r="AG65" s="278"/>
    </row>
    <row r="66" spans="1:33" x14ac:dyDescent="0.25">
      <c r="A66" s="166">
        <v>44166</v>
      </c>
      <c r="B66" s="165" t="s">
        <v>244</v>
      </c>
      <c r="C66" s="31">
        <v>101091</v>
      </c>
      <c r="D66" s="278">
        <f t="shared" si="1"/>
        <v>21592.340000000007</v>
      </c>
      <c r="E66" s="285"/>
      <c r="F66" s="285"/>
      <c r="G66" s="279"/>
      <c r="H66" s="279"/>
      <c r="I66" s="279"/>
      <c r="J66" s="279"/>
      <c r="K66" s="279"/>
      <c r="L66" s="279"/>
      <c r="M66" s="279"/>
      <c r="N66" s="285"/>
      <c r="O66" s="279"/>
      <c r="P66" s="279"/>
      <c r="Q66" s="279"/>
      <c r="R66" s="278"/>
      <c r="S66" s="278"/>
      <c r="T66" s="278"/>
      <c r="U66" s="278"/>
      <c r="V66" s="278"/>
      <c r="W66" s="284"/>
      <c r="X66" s="294"/>
      <c r="Y66" s="284"/>
      <c r="Z66" s="284"/>
      <c r="AA66" s="284"/>
      <c r="AB66" s="284"/>
      <c r="AC66" s="284"/>
      <c r="AD66" s="278"/>
      <c r="AE66" s="278"/>
      <c r="AF66" s="278"/>
      <c r="AG66" s="278"/>
    </row>
    <row r="67" spans="1:33" x14ac:dyDescent="0.25">
      <c r="A67" s="166">
        <v>44166</v>
      </c>
      <c r="B67" s="165" t="s">
        <v>243</v>
      </c>
      <c r="C67" s="231">
        <v>101092</v>
      </c>
      <c r="D67" s="278">
        <f t="shared" si="1"/>
        <v>21542.340000000007</v>
      </c>
      <c r="E67" s="346">
        <v>50</v>
      </c>
      <c r="F67" s="285"/>
      <c r="G67" s="279"/>
      <c r="H67" s="279"/>
      <c r="I67" s="279"/>
      <c r="J67" s="279">
        <v>50</v>
      </c>
      <c r="K67" s="279"/>
      <c r="L67" s="279"/>
      <c r="M67" s="279"/>
      <c r="N67" s="285"/>
      <c r="O67" s="279"/>
      <c r="P67" s="279"/>
      <c r="Q67" s="279"/>
      <c r="R67" s="278"/>
      <c r="S67" s="278"/>
      <c r="T67" s="278"/>
      <c r="U67" s="278"/>
      <c r="V67" s="278"/>
      <c r="W67" s="284"/>
      <c r="X67" s="294"/>
      <c r="Y67" s="284"/>
      <c r="Z67" s="284"/>
      <c r="AA67" s="284"/>
      <c r="AB67" s="284"/>
      <c r="AC67" s="284"/>
      <c r="AD67" s="278"/>
      <c r="AE67" s="278"/>
      <c r="AF67" s="278"/>
      <c r="AG67" s="278"/>
    </row>
    <row r="68" spans="1:33" x14ac:dyDescent="0.25">
      <c r="A68" s="166">
        <v>44228</v>
      </c>
      <c r="B68" s="165" t="s">
        <v>218</v>
      </c>
      <c r="C68" s="33" t="s">
        <v>249</v>
      </c>
      <c r="D68" s="278">
        <f t="shared" ref="D68:D69" si="2">D67-E68+X68</f>
        <v>-49.999999999992724</v>
      </c>
      <c r="E68" s="285">
        <v>21592.34</v>
      </c>
      <c r="F68" s="285"/>
      <c r="G68" s="279"/>
      <c r="H68" s="279"/>
      <c r="I68" s="279"/>
      <c r="J68" s="279"/>
      <c r="K68" s="279"/>
      <c r="L68" s="279"/>
      <c r="M68" s="279"/>
      <c r="N68" s="279"/>
      <c r="O68" s="279"/>
      <c r="P68" s="279"/>
      <c r="Q68" s="279"/>
      <c r="R68" s="278"/>
      <c r="S68" s="278"/>
      <c r="T68" s="278"/>
      <c r="U68" s="278"/>
      <c r="V68" s="278"/>
      <c r="W68" s="284">
        <v>21592.34</v>
      </c>
      <c r="X68" s="294"/>
      <c r="Y68" s="284"/>
      <c r="Z68" s="284"/>
      <c r="AA68" s="284"/>
      <c r="AB68" s="284"/>
      <c r="AC68" s="284"/>
      <c r="AD68" s="278"/>
      <c r="AE68" s="278"/>
      <c r="AF68" s="278"/>
      <c r="AG68" s="278"/>
    </row>
    <row r="69" spans="1:33" x14ac:dyDescent="0.25">
      <c r="A69" s="166">
        <v>44197</v>
      </c>
      <c r="B69" s="165" t="s">
        <v>246</v>
      </c>
      <c r="C69" s="31">
        <v>101097</v>
      </c>
      <c r="D69" s="278">
        <f t="shared" si="2"/>
        <v>-49.999999999992724</v>
      </c>
      <c r="E69" s="285"/>
      <c r="F69" s="287" t="s">
        <v>84</v>
      </c>
      <c r="G69" s="279"/>
      <c r="H69" s="279"/>
      <c r="I69" s="279"/>
      <c r="J69" s="279"/>
      <c r="K69" s="279"/>
      <c r="L69" s="279"/>
      <c r="M69" s="279"/>
      <c r="N69" s="279"/>
      <c r="O69" s="279"/>
      <c r="P69" s="279"/>
      <c r="Q69" s="279"/>
      <c r="R69" s="278"/>
      <c r="S69" s="278"/>
      <c r="T69" s="278"/>
      <c r="U69" s="278"/>
      <c r="V69" s="278"/>
      <c r="W69" s="284"/>
      <c r="X69" s="294"/>
      <c r="Y69" s="284"/>
      <c r="Z69" s="284"/>
      <c r="AA69" s="284"/>
      <c r="AB69" s="284"/>
      <c r="AC69" s="284"/>
      <c r="AD69" s="278"/>
      <c r="AE69" s="278"/>
      <c r="AF69" s="278"/>
      <c r="AG69" s="278"/>
    </row>
    <row r="70" spans="1:33" x14ac:dyDescent="0.25">
      <c r="A70" s="8"/>
      <c r="B70" s="165" t="s">
        <v>84</v>
      </c>
      <c r="D70" s="278"/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79"/>
      <c r="P70" s="279"/>
      <c r="Q70" s="279"/>
      <c r="R70" s="278"/>
      <c r="S70" s="278"/>
      <c r="T70" s="278"/>
      <c r="U70" s="278"/>
      <c r="V70" s="278"/>
      <c r="W70" s="284"/>
      <c r="X70" s="294"/>
      <c r="Y70" s="284"/>
      <c r="Z70" s="284"/>
      <c r="AA70" s="284"/>
      <c r="AB70" s="284"/>
      <c r="AC70" s="284"/>
      <c r="AD70" s="278"/>
      <c r="AE70" s="278"/>
      <c r="AF70" s="278"/>
      <c r="AG70" s="278"/>
    </row>
    <row r="71" spans="1:33" x14ac:dyDescent="0.25">
      <c r="A71" s="8">
        <f>'Playground 2nd'!A22</f>
        <v>44287</v>
      </c>
      <c r="B71" s="47" t="str">
        <f>'Playground 2nd'!B22</f>
        <v>CLOSING BALANCE C/F 2020-21</v>
      </c>
      <c r="D71" s="288">
        <f>D6-E73+X73</f>
        <v>-49.999999999996362</v>
      </c>
      <c r="E71" s="278"/>
      <c r="F71" s="279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301"/>
      <c r="X71" s="284"/>
      <c r="Y71" s="284"/>
      <c r="Z71" s="284"/>
      <c r="AA71" s="284"/>
      <c r="AB71" s="284"/>
      <c r="AC71" s="284"/>
      <c r="AD71" s="278"/>
      <c r="AE71" s="278"/>
      <c r="AF71" s="278"/>
      <c r="AG71" s="278"/>
    </row>
    <row r="72" spans="1:33" x14ac:dyDescent="0.25">
      <c r="B72" s="44"/>
      <c r="D72" s="289"/>
      <c r="E72" s="290" t="s">
        <v>107</v>
      </c>
      <c r="F72" s="291"/>
      <c r="G72" s="292"/>
      <c r="H72" s="292"/>
      <c r="I72" s="292"/>
      <c r="J72" s="292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302"/>
      <c r="X72" s="303" t="s">
        <v>108</v>
      </c>
      <c r="Y72" s="284"/>
      <c r="Z72" s="284"/>
      <c r="AA72" s="284"/>
      <c r="AB72" s="284"/>
      <c r="AC72" s="284"/>
      <c r="AD72" s="278"/>
      <c r="AE72" s="278"/>
      <c r="AF72" s="278"/>
      <c r="AG72" s="278"/>
    </row>
    <row r="73" spans="1:33" x14ac:dyDescent="0.25">
      <c r="C73" s="4" t="s">
        <v>84</v>
      </c>
      <c r="D73" s="289"/>
      <c r="E73" s="293">
        <f>SUM(E6:E69)</f>
        <v>40290.229999999996</v>
      </c>
      <c r="F73" s="293">
        <f>SUM(F6:F72)</f>
        <v>1916.99</v>
      </c>
      <c r="G73" s="297">
        <f t="shared" ref="G73:W73" si="3">SUM(G6:G72)</f>
        <v>2781</v>
      </c>
      <c r="H73" s="297">
        <f t="shared" si="3"/>
        <v>3735.0299999999997</v>
      </c>
      <c r="I73" s="297">
        <f t="shared" si="3"/>
        <v>933.8</v>
      </c>
      <c r="J73" s="297">
        <f t="shared" si="3"/>
        <v>50</v>
      </c>
      <c r="K73" s="297">
        <f t="shared" si="3"/>
        <v>185.9</v>
      </c>
      <c r="L73" s="297">
        <f t="shared" si="3"/>
        <v>995.04</v>
      </c>
      <c r="M73" s="297">
        <f t="shared" si="3"/>
        <v>549.12</v>
      </c>
      <c r="N73" s="297">
        <f t="shared" si="3"/>
        <v>262.5</v>
      </c>
      <c r="O73" s="297">
        <f t="shared" si="3"/>
        <v>5462.5</v>
      </c>
      <c r="P73" s="297">
        <f t="shared" si="3"/>
        <v>81</v>
      </c>
      <c r="Q73" s="297">
        <f t="shared" si="3"/>
        <v>0</v>
      </c>
      <c r="R73" s="297">
        <f t="shared" si="3"/>
        <v>59.87</v>
      </c>
      <c r="S73" s="297">
        <f t="shared" si="3"/>
        <v>435.14000000000004</v>
      </c>
      <c r="T73" s="297">
        <f t="shared" si="3"/>
        <v>100</v>
      </c>
      <c r="U73" s="297">
        <f t="shared" si="3"/>
        <v>0</v>
      </c>
      <c r="V73" s="297">
        <f t="shared" si="3"/>
        <v>0</v>
      </c>
      <c r="W73" s="298">
        <f t="shared" si="3"/>
        <v>22742.34</v>
      </c>
      <c r="X73" s="293">
        <f>SUM(X6:X72)</f>
        <v>14013.89</v>
      </c>
      <c r="Y73" s="293">
        <f t="shared" ref="Y73:AG73" si="4">SUM(Y6:Y72)</f>
        <v>0</v>
      </c>
      <c r="Z73" s="293">
        <f t="shared" si="4"/>
        <v>12000</v>
      </c>
      <c r="AA73" s="293">
        <f t="shared" si="4"/>
        <v>867.56</v>
      </c>
      <c r="AB73" s="293">
        <f t="shared" si="4"/>
        <v>758.37</v>
      </c>
      <c r="AC73" s="293">
        <f t="shared" si="4"/>
        <v>145</v>
      </c>
      <c r="AD73" s="293">
        <f t="shared" si="4"/>
        <v>242.96</v>
      </c>
      <c r="AE73" s="293">
        <f t="shared" si="4"/>
        <v>0</v>
      </c>
      <c r="AF73" s="293">
        <f t="shared" si="4"/>
        <v>0</v>
      </c>
      <c r="AG73" s="293">
        <f t="shared" si="4"/>
        <v>0</v>
      </c>
    </row>
    <row r="74" spans="1:33" x14ac:dyDescent="0.25">
      <c r="D74" s="1" t="s">
        <v>84</v>
      </c>
      <c r="H74" s="1" t="s">
        <v>84</v>
      </c>
    </row>
    <row r="75" spans="1:33" ht="13.8" thickBot="1" x14ac:dyDescent="0.3">
      <c r="G75" s="1" t="s">
        <v>84</v>
      </c>
    </row>
    <row r="76" spans="1:33" x14ac:dyDescent="0.25">
      <c r="A76" s="52" t="str">
        <f>'Playground 2nd'!A27</f>
        <v>Reconciled 31/03/2021</v>
      </c>
      <c r="B76" s="53"/>
      <c r="C76" s="54"/>
      <c r="D76" s="55"/>
      <c r="E76" s="56"/>
    </row>
    <row r="77" spans="1:33" x14ac:dyDescent="0.25">
      <c r="A77" s="170" t="str">
        <f>'Playground 2nd'!A28</f>
        <v>Balance per statement: 31/03/2021</v>
      </c>
      <c r="E77" s="173">
        <v>0</v>
      </c>
    </row>
    <row r="78" spans="1:33" x14ac:dyDescent="0.25">
      <c r="A78" s="170" t="str">
        <f>'Playground 2nd'!A29</f>
        <v>Balance per account: 31/03/2021</v>
      </c>
      <c r="E78" s="173">
        <f>D71</f>
        <v>-49.999999999996362</v>
      </c>
    </row>
    <row r="79" spans="1:33" x14ac:dyDescent="0.25">
      <c r="A79" s="59" t="s">
        <v>44</v>
      </c>
      <c r="B79" s="60"/>
      <c r="C79" s="62"/>
      <c r="D79" s="62"/>
      <c r="E79" s="63">
        <f>E77-E78</f>
        <v>49.999999999996362</v>
      </c>
    </row>
    <row r="80" spans="1:33" x14ac:dyDescent="0.25">
      <c r="A80" s="57" t="s">
        <v>31</v>
      </c>
      <c r="E80" s="102">
        <v>50</v>
      </c>
    </row>
    <row r="81" spans="1:7" x14ac:dyDescent="0.25">
      <c r="A81" s="66"/>
      <c r="E81" s="65"/>
    </row>
    <row r="82" spans="1:7" x14ac:dyDescent="0.25">
      <c r="A82" s="66"/>
      <c r="E82" s="65"/>
    </row>
    <row r="83" spans="1:7" ht="13.8" thickBot="1" x14ac:dyDescent="0.3">
      <c r="A83" s="67">
        <v>1</v>
      </c>
      <c r="B83" s="68" t="s">
        <v>30</v>
      </c>
      <c r="C83" s="69"/>
      <c r="D83" s="70"/>
      <c r="E83" s="71"/>
    </row>
    <row r="84" spans="1:7" x14ac:dyDescent="0.25">
      <c r="A84" s="347">
        <v>44166</v>
      </c>
      <c r="B84" s="217" t="s">
        <v>243</v>
      </c>
      <c r="C84" s="231">
        <v>101092</v>
      </c>
      <c r="D84" s="274"/>
      <c r="E84" s="348">
        <v>50</v>
      </c>
    </row>
    <row r="85" spans="1:7" x14ac:dyDescent="0.25">
      <c r="A85" s="220"/>
      <c r="B85" s="141"/>
      <c r="C85" s="166"/>
    </row>
    <row r="86" spans="1:7" x14ac:dyDescent="0.25">
      <c r="A86" s="220"/>
      <c r="B86" s="141"/>
      <c r="C86" s="12"/>
    </row>
    <row r="87" spans="1:7" x14ac:dyDescent="0.25">
      <c r="A87" s="216"/>
      <c r="B87" s="141"/>
    </row>
    <row r="89" spans="1:7" x14ac:dyDescent="0.25">
      <c r="E89" s="141"/>
      <c r="F89" s="141"/>
      <c r="G89" s="141"/>
    </row>
    <row r="90" spans="1:7" x14ac:dyDescent="0.25">
      <c r="C90" s="154"/>
      <c r="E90" s="141"/>
      <c r="F90" s="141"/>
      <c r="G90" s="141"/>
    </row>
    <row r="91" spans="1:7" x14ac:dyDescent="0.25">
      <c r="C91" s="154"/>
      <c r="E91" s="141"/>
      <c r="F91" s="141"/>
      <c r="G91" s="141"/>
    </row>
    <row r="92" spans="1:7" x14ac:dyDescent="0.25">
      <c r="C92" s="154"/>
      <c r="E92" s="141"/>
      <c r="F92" s="141"/>
      <c r="G92" s="141"/>
    </row>
    <row r="93" spans="1:7" x14ac:dyDescent="0.25">
      <c r="C93" s="155"/>
      <c r="E93" s="141"/>
      <c r="F93" s="141"/>
      <c r="G93" s="141"/>
    </row>
    <row r="94" spans="1:7" x14ac:dyDescent="0.25">
      <c r="C94" s="154"/>
      <c r="E94" s="141"/>
      <c r="F94" s="141"/>
      <c r="G94" s="141"/>
    </row>
    <row r="95" spans="1:7" x14ac:dyDescent="0.25">
      <c r="C95" s="155"/>
      <c r="E95" s="141"/>
      <c r="F95" s="141"/>
      <c r="G95" s="141"/>
    </row>
    <row r="96" spans="1:7" x14ac:dyDescent="0.25">
      <c r="C96" s="154"/>
      <c r="E96" s="141"/>
      <c r="F96" s="141"/>
      <c r="G96" s="141"/>
    </row>
    <row r="97" spans="3:3" x14ac:dyDescent="0.25">
      <c r="C97" s="155"/>
    </row>
    <row r="98" spans="3:3" x14ac:dyDescent="0.25">
      <c r="C98" s="155"/>
    </row>
    <row r="99" spans="3:3" x14ac:dyDescent="0.25">
      <c r="C99" s="155"/>
    </row>
    <row r="100" spans="3:3" x14ac:dyDescent="0.25">
      <c r="C100" s="155"/>
    </row>
    <row r="101" spans="3:3" x14ac:dyDescent="0.25">
      <c r="C101" s="155"/>
    </row>
    <row r="102" spans="3:3" x14ac:dyDescent="0.25">
      <c r="C102" s="154"/>
    </row>
    <row r="103" spans="3:3" x14ac:dyDescent="0.25">
      <c r="C103" s="155"/>
    </row>
    <row r="104" spans="3:3" x14ac:dyDescent="0.25">
      <c r="C104" s="155"/>
    </row>
    <row r="105" spans="3:3" x14ac:dyDescent="0.25">
      <c r="C105" s="154"/>
    </row>
    <row r="106" spans="3:3" x14ac:dyDescent="0.25">
      <c r="C106" s="154"/>
    </row>
    <row r="107" spans="3:3" x14ac:dyDescent="0.25">
      <c r="C107" s="154"/>
    </row>
    <row r="108" spans="3:3" x14ac:dyDescent="0.25">
      <c r="C108" s="154"/>
    </row>
    <row r="109" spans="3:3" x14ac:dyDescent="0.25">
      <c r="C109" s="154"/>
    </row>
    <row r="110" spans="3:3" x14ac:dyDescent="0.25">
      <c r="C110" s="154"/>
    </row>
    <row r="111" spans="3:3" x14ac:dyDescent="0.25">
      <c r="C111" s="154"/>
    </row>
    <row r="112" spans="3:3" x14ac:dyDescent="0.25">
      <c r="C112" s="154"/>
    </row>
    <row r="113" spans="3:3" x14ac:dyDescent="0.25">
      <c r="C113" s="154"/>
    </row>
    <row r="114" spans="3:3" x14ac:dyDescent="0.25">
      <c r="C114" s="154"/>
    </row>
    <row r="115" spans="3:3" x14ac:dyDescent="0.25">
      <c r="C115" s="156"/>
    </row>
    <row r="116" spans="3:3" x14ac:dyDescent="0.25">
      <c r="C116" s="155"/>
    </row>
    <row r="117" spans="3:3" x14ac:dyDescent="0.25">
      <c r="C117" s="155"/>
    </row>
    <row r="118" spans="3:3" x14ac:dyDescent="0.25">
      <c r="C118" s="155"/>
    </row>
    <row r="119" spans="3:3" x14ac:dyDescent="0.25">
      <c r="C119" s="156"/>
    </row>
    <row r="120" spans="3:3" x14ac:dyDescent="0.25">
      <c r="C120" s="155"/>
    </row>
    <row r="121" spans="3:3" x14ac:dyDescent="0.25">
      <c r="C121" s="155"/>
    </row>
    <row r="122" spans="3:3" x14ac:dyDescent="0.25">
      <c r="C122" s="155"/>
    </row>
    <row r="123" spans="3:3" x14ac:dyDescent="0.25">
      <c r="C123" s="155"/>
    </row>
    <row r="124" spans="3:3" x14ac:dyDescent="0.25">
      <c r="C124" s="155"/>
    </row>
    <row r="125" spans="3:3" x14ac:dyDescent="0.25">
      <c r="C125" s="155"/>
    </row>
    <row r="126" spans="3:3" x14ac:dyDescent="0.25">
      <c r="C126" s="156"/>
    </row>
    <row r="127" spans="3:3" x14ac:dyDescent="0.25">
      <c r="C127" s="156"/>
    </row>
    <row r="128" spans="3:3" x14ac:dyDescent="0.25">
      <c r="C128" s="155"/>
    </row>
    <row r="129" spans="3:3" x14ac:dyDescent="0.25">
      <c r="C129" s="156"/>
    </row>
    <row r="130" spans="3:3" x14ac:dyDescent="0.25">
      <c r="C130" s="155"/>
    </row>
    <row r="131" spans="3:3" x14ac:dyDescent="0.25">
      <c r="C131" s="155"/>
    </row>
    <row r="132" spans="3:3" x14ac:dyDescent="0.25">
      <c r="C132" s="155"/>
    </row>
    <row r="133" spans="3:3" x14ac:dyDescent="0.25">
      <c r="C133" s="155"/>
    </row>
    <row r="134" spans="3:3" x14ac:dyDescent="0.25">
      <c r="C134" s="155"/>
    </row>
    <row r="135" spans="3:3" x14ac:dyDescent="0.25">
      <c r="C135" s="155"/>
    </row>
    <row r="136" spans="3:3" x14ac:dyDescent="0.25">
      <c r="C136" s="181"/>
    </row>
    <row r="137" spans="3:3" x14ac:dyDescent="0.25">
      <c r="C137" s="155"/>
    </row>
    <row r="138" spans="3:3" x14ac:dyDescent="0.25">
      <c r="C138" s="155"/>
    </row>
    <row r="139" spans="3:3" x14ac:dyDescent="0.25">
      <c r="C139" s="156"/>
    </row>
    <row r="140" spans="3:3" x14ac:dyDescent="0.25">
      <c r="C140" s="156"/>
    </row>
    <row r="141" spans="3:3" x14ac:dyDescent="0.25">
      <c r="C141" s="156"/>
    </row>
    <row r="142" spans="3:3" x14ac:dyDescent="0.25">
      <c r="C142" s="180"/>
    </row>
    <row r="143" spans="3:3" x14ac:dyDescent="0.25">
      <c r="C143" s="180"/>
    </row>
    <row r="144" spans="3:3" x14ac:dyDescent="0.25">
      <c r="C144" s="179"/>
    </row>
    <row r="145" spans="3:3" x14ac:dyDescent="0.25">
      <c r="C145" s="179"/>
    </row>
    <row r="146" spans="3:3" x14ac:dyDescent="0.25">
      <c r="C146" s="180"/>
    </row>
    <row r="147" spans="3:3" x14ac:dyDescent="0.25">
      <c r="C147" s="180"/>
    </row>
    <row r="148" spans="3:3" x14ac:dyDescent="0.25">
      <c r="C148" s="180"/>
    </row>
    <row r="149" spans="3:3" x14ac:dyDescent="0.25">
      <c r="C149" s="154"/>
    </row>
    <row r="150" spans="3:3" x14ac:dyDescent="0.25">
      <c r="C150" s="154"/>
    </row>
    <row r="151" spans="3:3" x14ac:dyDescent="0.25">
      <c r="C151" s="155"/>
    </row>
    <row r="152" spans="3:3" x14ac:dyDescent="0.25">
      <c r="C152" s="155"/>
    </row>
    <row r="153" spans="3:3" x14ac:dyDescent="0.25">
      <c r="C153" s="154"/>
    </row>
    <row r="154" spans="3:3" x14ac:dyDescent="0.25">
      <c r="C154" s="154"/>
    </row>
    <row r="155" spans="3:3" x14ac:dyDescent="0.25">
      <c r="C155" s="155"/>
    </row>
    <row r="156" spans="3:3" x14ac:dyDescent="0.25">
      <c r="C156" s="155"/>
    </row>
    <row r="157" spans="3:3" x14ac:dyDescent="0.25">
      <c r="C157" s="155"/>
    </row>
  </sheetData>
  <dataConsolidate/>
  <mergeCells count="3">
    <mergeCell ref="D3:V3"/>
    <mergeCell ref="W3:AF3"/>
    <mergeCell ref="A1:AF1"/>
  </mergeCells>
  <phoneticPr fontId="0" type="noConversion"/>
  <printOptions gridLines="1"/>
  <pageMargins left="0.23622047244094491" right="0.23622047244094491" top="0.74803149606299213" bottom="0.74803149606299213" header="0.31496062992125984" footer="0.31496062992125984"/>
  <pageSetup scale="32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118"/>
  <sheetViews>
    <sheetView zoomScale="70" zoomScaleNormal="70" workbookViewId="0">
      <pane xSplit="3" ySplit="4" topLeftCell="D5" activePane="bottomRight" state="frozen"/>
      <selection activeCell="L78" sqref="L78"/>
      <selection pane="topRight" activeCell="L78" sqref="L78"/>
      <selection pane="bottomLeft" activeCell="L78" sqref="L78"/>
      <selection pane="bottomRight" activeCell="M22" sqref="M22"/>
    </sheetView>
  </sheetViews>
  <sheetFormatPr defaultColWidth="11.44140625" defaultRowHeight="13.2" x14ac:dyDescent="0.25"/>
  <cols>
    <col min="1" max="1" width="29.6640625" style="36" bestFit="1" customWidth="1"/>
    <col min="2" max="2" width="39.5546875" style="35" bestFit="1" customWidth="1"/>
    <col min="3" max="3" width="9.33203125" style="31" bestFit="1" customWidth="1"/>
    <col min="4" max="5" width="11.33203125" style="11" bestFit="1" customWidth="1"/>
    <col min="6" max="6" width="7.6640625" style="153" bestFit="1" customWidth="1"/>
    <col min="7" max="7" width="7.6640625" style="11" bestFit="1" customWidth="1"/>
    <col min="8" max="8" width="13.88671875" style="11" bestFit="1" customWidth="1"/>
    <col min="9" max="9" width="8.44140625" style="11" bestFit="1" customWidth="1"/>
    <col min="10" max="10" width="12.33203125" style="11" bestFit="1" customWidth="1"/>
    <col min="11" max="11" width="15.6640625" style="11" bestFit="1" customWidth="1"/>
    <col min="12" max="12" width="14.88671875" style="11" bestFit="1" customWidth="1"/>
    <col min="13" max="13" width="10.6640625" style="11" bestFit="1" customWidth="1"/>
    <col min="14" max="14" width="9.33203125" style="11" bestFit="1" customWidth="1"/>
    <col min="15" max="15" width="13" style="11" bestFit="1" customWidth="1"/>
    <col min="16" max="16" width="8.88671875" style="11" bestFit="1" customWidth="1"/>
    <col min="17" max="17" width="11.109375" style="11" bestFit="1" customWidth="1"/>
    <col min="18" max="18" width="8" style="11" bestFit="1" customWidth="1"/>
    <col min="19" max="19" width="11.33203125" style="11" bestFit="1" customWidth="1"/>
    <col min="20" max="20" width="7.109375" style="11" bestFit="1" customWidth="1"/>
    <col min="21" max="21" width="9.6640625" style="11" bestFit="1" customWidth="1"/>
    <col min="22" max="22" width="10.44140625" style="11" bestFit="1" customWidth="1"/>
    <col min="23" max="23" width="8.88671875" style="11" bestFit="1" customWidth="1"/>
    <col min="24" max="24" width="12.109375" style="11" bestFit="1" customWidth="1"/>
    <col min="25" max="25" width="9.44140625" style="11" bestFit="1" customWidth="1"/>
    <col min="26" max="26" width="9.6640625" style="11" bestFit="1" customWidth="1"/>
    <col min="27" max="27" width="7.33203125" style="11" bestFit="1" customWidth="1"/>
    <col min="28" max="28" width="13" style="11" bestFit="1" customWidth="1"/>
    <col min="29" max="29" width="8.88671875" style="11" bestFit="1" customWidth="1"/>
    <col min="30" max="30" width="19.44140625" style="11" bestFit="1" customWidth="1"/>
    <col min="31" max="31" width="13" style="11" bestFit="1" customWidth="1"/>
    <col min="32" max="32" width="7.6640625" style="11" bestFit="1" customWidth="1"/>
    <col min="33" max="33" width="11.6640625" style="11" bestFit="1" customWidth="1"/>
    <col min="34" max="34" width="5.109375" style="11" bestFit="1" customWidth="1"/>
    <col min="35" max="35" width="10.109375" style="11" bestFit="1" customWidth="1"/>
    <col min="36" max="16384" width="11.44140625" style="11"/>
  </cols>
  <sheetData>
    <row r="1" spans="1:35" ht="17.399999999999999" x14ac:dyDescent="0.3">
      <c r="A1" s="369" t="s">
        <v>285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2"/>
      <c r="AH1" s="2"/>
      <c r="AI1" s="2"/>
    </row>
    <row r="2" spans="1:35" x14ac:dyDescent="0.25">
      <c r="A2" s="2"/>
    </row>
    <row r="3" spans="1:35" ht="16.2" thickBot="1" x14ac:dyDescent="0.35">
      <c r="C3" s="40"/>
      <c r="D3" s="365" t="s">
        <v>0</v>
      </c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6"/>
      <c r="W3" s="367" t="s">
        <v>1</v>
      </c>
      <c r="X3" s="368"/>
      <c r="Y3" s="368"/>
      <c r="Z3" s="368"/>
      <c r="AA3" s="368"/>
      <c r="AB3" s="368"/>
      <c r="AC3" s="368"/>
      <c r="AD3" s="368"/>
      <c r="AE3" s="368"/>
      <c r="AF3" s="368"/>
      <c r="AG3" s="235"/>
      <c r="AH3" s="235"/>
      <c r="AI3" s="235"/>
    </row>
    <row r="4" spans="1:35" s="41" customFormat="1" x14ac:dyDescent="0.25">
      <c r="A4" s="79" t="s">
        <v>2</v>
      </c>
      <c r="B4" s="6"/>
      <c r="C4" s="6" t="s">
        <v>41</v>
      </c>
      <c r="D4" s="76" t="s">
        <v>3</v>
      </c>
      <c r="E4" s="76" t="s">
        <v>82</v>
      </c>
      <c r="F4" s="76" t="s">
        <v>21</v>
      </c>
      <c r="G4" s="76" t="s">
        <v>37</v>
      </c>
      <c r="H4" s="76" t="s">
        <v>38</v>
      </c>
      <c r="I4" s="76" t="s">
        <v>25</v>
      </c>
      <c r="J4" s="76" t="s">
        <v>136</v>
      </c>
      <c r="K4" s="76" t="s">
        <v>89</v>
      </c>
      <c r="L4" s="76" t="s">
        <v>134</v>
      </c>
      <c r="M4" s="76" t="s">
        <v>40</v>
      </c>
      <c r="N4" s="76" t="s">
        <v>24</v>
      </c>
      <c r="O4" s="76" t="s">
        <v>39</v>
      </c>
      <c r="P4" s="76" t="s">
        <v>123</v>
      </c>
      <c r="Q4" s="76" t="s">
        <v>217</v>
      </c>
      <c r="R4" s="76" t="s">
        <v>124</v>
      </c>
      <c r="S4" s="76" t="s">
        <v>122</v>
      </c>
      <c r="T4" s="76" t="s">
        <v>77</v>
      </c>
      <c r="U4" s="76" t="s">
        <v>126</v>
      </c>
      <c r="V4" s="76" t="s">
        <v>121</v>
      </c>
      <c r="W4" s="76" t="s">
        <v>27</v>
      </c>
      <c r="X4" s="77" t="s">
        <v>83</v>
      </c>
      <c r="Y4" s="76" t="s">
        <v>35</v>
      </c>
      <c r="Z4" s="76" t="s">
        <v>6</v>
      </c>
      <c r="AA4" s="78" t="s">
        <v>34</v>
      </c>
      <c r="AB4" s="76" t="s">
        <v>36</v>
      </c>
      <c r="AC4" s="76" t="s">
        <v>33</v>
      </c>
      <c r="AD4" s="76" t="s">
        <v>125</v>
      </c>
      <c r="AE4" s="76" t="s">
        <v>39</v>
      </c>
      <c r="AF4" s="76" t="s">
        <v>37</v>
      </c>
      <c r="AG4" s="78" t="s">
        <v>27</v>
      </c>
      <c r="AH4" s="75"/>
    </row>
    <row r="5" spans="1:35" x14ac:dyDescent="0.25">
      <c r="A5" s="7" t="s">
        <v>155</v>
      </c>
      <c r="X5" s="45"/>
    </row>
    <row r="6" spans="1:35" x14ac:dyDescent="0.25">
      <c r="A6" s="166">
        <v>44136</v>
      </c>
      <c r="B6" s="74" t="s">
        <v>279</v>
      </c>
      <c r="D6" s="277">
        <v>0</v>
      </c>
      <c r="E6" s="278"/>
      <c r="F6" s="285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304"/>
      <c r="Y6" s="284"/>
      <c r="Z6" s="284"/>
      <c r="AA6" s="284"/>
      <c r="AB6" s="284"/>
      <c r="AC6" s="305"/>
      <c r="AD6" s="305"/>
      <c r="AE6" s="281"/>
      <c r="AF6" s="281"/>
      <c r="AG6" s="278"/>
    </row>
    <row r="7" spans="1:35" x14ac:dyDescent="0.25">
      <c r="A7" s="166">
        <v>44136</v>
      </c>
      <c r="B7" s="165" t="s">
        <v>215</v>
      </c>
      <c r="C7" s="33" t="s">
        <v>250</v>
      </c>
      <c r="D7" s="278">
        <f>+D6-E7+X7</f>
        <v>500</v>
      </c>
      <c r="E7" s="285"/>
      <c r="F7" s="285"/>
      <c r="G7" s="285"/>
      <c r="H7" s="285"/>
      <c r="I7" s="285"/>
      <c r="J7" s="285"/>
      <c r="K7" s="285"/>
      <c r="L7" s="285"/>
      <c r="M7" s="285"/>
      <c r="N7" s="285"/>
      <c r="O7" s="285"/>
      <c r="P7" s="285"/>
      <c r="Q7" s="285"/>
      <c r="R7" s="284"/>
      <c r="S7" s="284"/>
      <c r="T7" s="284"/>
      <c r="U7" s="284"/>
      <c r="V7" s="284"/>
      <c r="W7" s="284"/>
      <c r="X7" s="294">
        <v>500</v>
      </c>
      <c r="Y7" s="284"/>
      <c r="Z7" s="284"/>
      <c r="AA7" s="284"/>
      <c r="AB7" s="284"/>
      <c r="AC7" s="284"/>
      <c r="AD7" s="284"/>
      <c r="AE7" s="278"/>
      <c r="AF7" s="278"/>
      <c r="AG7" s="278">
        <v>500</v>
      </c>
    </row>
    <row r="8" spans="1:35" x14ac:dyDescent="0.25">
      <c r="A8" s="166">
        <v>44166</v>
      </c>
      <c r="B8" s="165" t="s">
        <v>280</v>
      </c>
      <c r="C8" s="33"/>
      <c r="D8" s="278">
        <f t="shared" ref="D8:D29" si="0">+D7-E8+X8</f>
        <v>482</v>
      </c>
      <c r="E8" s="285">
        <v>18</v>
      </c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>
        <v>18</v>
      </c>
      <c r="R8" s="284"/>
      <c r="S8" s="284"/>
      <c r="T8" s="284"/>
      <c r="U8" s="284"/>
      <c r="V8" s="284"/>
      <c r="W8" s="284"/>
      <c r="X8" s="294"/>
      <c r="Y8" s="284"/>
      <c r="Z8" s="284"/>
      <c r="AA8" s="284"/>
      <c r="AB8" s="284"/>
      <c r="AC8" s="284"/>
      <c r="AD8" s="284"/>
      <c r="AE8" s="278"/>
      <c r="AF8" s="278"/>
      <c r="AG8" s="278"/>
    </row>
    <row r="9" spans="1:35" x14ac:dyDescent="0.25">
      <c r="A9" s="275">
        <v>44228</v>
      </c>
      <c r="B9" s="221" t="s">
        <v>251</v>
      </c>
      <c r="C9" s="222" t="s">
        <v>247</v>
      </c>
      <c r="D9" s="278">
        <f t="shared" si="0"/>
        <v>807</v>
      </c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4"/>
      <c r="S9" s="284"/>
      <c r="T9" s="284"/>
      <c r="U9" s="284"/>
      <c r="V9" s="284"/>
      <c r="W9" s="284"/>
      <c r="X9" s="294">
        <v>325</v>
      </c>
      <c r="Y9" s="284"/>
      <c r="Z9" s="284"/>
      <c r="AA9" s="284"/>
      <c r="AB9" s="284">
        <v>325</v>
      </c>
      <c r="AC9" s="284"/>
      <c r="AD9" s="284"/>
      <c r="AE9" s="278"/>
      <c r="AF9" s="278"/>
      <c r="AG9" s="278"/>
    </row>
    <row r="10" spans="1:35" x14ac:dyDescent="0.25">
      <c r="A10" s="166">
        <v>44228</v>
      </c>
      <c r="B10" s="165" t="s">
        <v>252</v>
      </c>
      <c r="D10" s="278">
        <f t="shared" si="0"/>
        <v>22399.34</v>
      </c>
      <c r="E10" s="285"/>
      <c r="F10" s="285"/>
      <c r="G10" s="285"/>
      <c r="H10" s="285"/>
      <c r="I10" s="285"/>
      <c r="J10" s="285"/>
      <c r="K10" s="285"/>
      <c r="L10" s="285"/>
      <c r="M10" s="285"/>
      <c r="N10" s="285"/>
      <c r="O10" s="285"/>
      <c r="P10" s="285"/>
      <c r="Q10" s="285"/>
      <c r="R10" s="284"/>
      <c r="S10" s="284"/>
      <c r="T10" s="284"/>
      <c r="U10" s="284"/>
      <c r="V10" s="284"/>
      <c r="W10" s="284"/>
      <c r="X10" s="294">
        <v>21592.34</v>
      </c>
      <c r="Y10" s="284"/>
      <c r="Z10" s="284"/>
      <c r="AA10" s="284"/>
      <c r="AB10" s="284"/>
      <c r="AC10" s="284"/>
      <c r="AD10" s="284"/>
      <c r="AE10" s="278"/>
      <c r="AF10" s="278"/>
      <c r="AG10" s="278">
        <v>21592.34</v>
      </c>
    </row>
    <row r="11" spans="1:35" s="209" customFormat="1" x14ac:dyDescent="0.25">
      <c r="A11" s="275">
        <v>44228</v>
      </c>
      <c r="B11" s="221" t="s">
        <v>222</v>
      </c>
      <c r="C11" s="180">
        <v>101085</v>
      </c>
      <c r="D11" s="278">
        <f t="shared" si="0"/>
        <v>22249.34</v>
      </c>
      <c r="E11" s="285">
        <v>150</v>
      </c>
      <c r="F11" s="285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4"/>
      <c r="S11" s="284"/>
      <c r="T11" s="284"/>
      <c r="U11" s="284"/>
      <c r="V11" s="284"/>
      <c r="W11" s="284">
        <v>150</v>
      </c>
      <c r="X11" s="294"/>
      <c r="Y11" s="284"/>
      <c r="Z11" s="284"/>
      <c r="AA11" s="284"/>
      <c r="AB11" s="284"/>
      <c r="AC11" s="284"/>
      <c r="AD11" s="284"/>
      <c r="AE11" s="284"/>
      <c r="AF11" s="284"/>
      <c r="AG11" s="284"/>
    </row>
    <row r="12" spans="1:35" x14ac:dyDescent="0.25">
      <c r="A12" s="166">
        <v>44228</v>
      </c>
      <c r="B12" s="165" t="s">
        <v>224</v>
      </c>
      <c r="C12" s="222">
        <v>2001</v>
      </c>
      <c r="D12" s="278">
        <f t="shared" si="0"/>
        <v>22160.34</v>
      </c>
      <c r="E12" s="285">
        <v>89</v>
      </c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4"/>
      <c r="S12" s="284"/>
      <c r="T12" s="284"/>
      <c r="U12" s="284"/>
      <c r="V12" s="284"/>
      <c r="W12" s="284">
        <v>89</v>
      </c>
      <c r="X12" s="294"/>
      <c r="Y12" s="284"/>
      <c r="Z12" s="284"/>
      <c r="AA12" s="284"/>
      <c r="AB12" s="284"/>
      <c r="AC12" s="284"/>
      <c r="AD12" s="284"/>
      <c r="AE12" s="278"/>
      <c r="AF12" s="278"/>
      <c r="AG12" s="278"/>
    </row>
    <row r="13" spans="1:35" x14ac:dyDescent="0.25">
      <c r="A13" s="166">
        <v>44228</v>
      </c>
      <c r="B13" s="165" t="s">
        <v>223</v>
      </c>
      <c r="C13" s="31">
        <v>2002</v>
      </c>
      <c r="D13" s="278">
        <f t="shared" si="0"/>
        <v>21897.84</v>
      </c>
      <c r="E13" s="285">
        <v>262.5</v>
      </c>
      <c r="F13" s="285"/>
      <c r="G13" s="285"/>
      <c r="H13" s="285"/>
      <c r="I13" s="285"/>
      <c r="J13" s="285"/>
      <c r="K13" s="285"/>
      <c r="L13" s="285"/>
      <c r="M13" s="285"/>
      <c r="N13" s="285">
        <v>262.5</v>
      </c>
      <c r="O13" s="285"/>
      <c r="P13" s="285"/>
      <c r="Q13" s="285"/>
      <c r="R13" s="284"/>
      <c r="S13" s="284"/>
      <c r="T13" s="284"/>
      <c r="U13" s="284"/>
      <c r="V13" s="284"/>
      <c r="W13" s="284"/>
      <c r="X13" s="294"/>
      <c r="Y13" s="284"/>
      <c r="Z13" s="284"/>
      <c r="AA13" s="284"/>
      <c r="AB13" s="284"/>
      <c r="AC13" s="284"/>
      <c r="AD13" s="284"/>
      <c r="AE13" s="278"/>
      <c r="AF13" s="278"/>
      <c r="AG13" s="278"/>
    </row>
    <row r="14" spans="1:35" x14ac:dyDescent="0.25">
      <c r="A14" s="166">
        <v>44228</v>
      </c>
      <c r="B14" s="165" t="s">
        <v>220</v>
      </c>
      <c r="C14" s="31">
        <v>2003</v>
      </c>
      <c r="D14" s="278">
        <f t="shared" si="0"/>
        <v>21808.09</v>
      </c>
      <c r="E14" s="285">
        <v>89.75</v>
      </c>
      <c r="F14" s="285"/>
      <c r="G14" s="285"/>
      <c r="H14" s="285"/>
      <c r="I14" s="285"/>
      <c r="J14" s="285"/>
      <c r="K14" s="285"/>
      <c r="L14" s="285">
        <v>89.75</v>
      </c>
      <c r="M14" s="285"/>
      <c r="N14" s="285"/>
      <c r="O14" s="285"/>
      <c r="P14" s="285"/>
      <c r="Q14" s="285"/>
      <c r="R14" s="284"/>
      <c r="S14" s="284"/>
      <c r="T14" s="284"/>
      <c r="U14" s="284"/>
      <c r="V14" s="284"/>
      <c r="W14" s="284"/>
      <c r="X14" s="294"/>
      <c r="Y14" s="284"/>
      <c r="Z14" s="284"/>
      <c r="AA14" s="284"/>
      <c r="AB14" s="284"/>
      <c r="AC14" s="284"/>
      <c r="AD14" s="284"/>
      <c r="AE14" s="278"/>
      <c r="AF14" s="278"/>
      <c r="AG14" s="278"/>
    </row>
    <row r="15" spans="1:35" x14ac:dyDescent="0.25">
      <c r="A15" s="166">
        <v>44228</v>
      </c>
      <c r="B15" s="165" t="s">
        <v>219</v>
      </c>
      <c r="C15" s="31">
        <v>2004</v>
      </c>
      <c r="D15" s="278">
        <f t="shared" si="0"/>
        <v>21431.68</v>
      </c>
      <c r="E15" s="285">
        <v>376.41</v>
      </c>
      <c r="F15" s="285"/>
      <c r="G15" s="285"/>
      <c r="H15" s="285">
        <v>376.41</v>
      </c>
      <c r="I15" s="285"/>
      <c r="J15" s="285"/>
      <c r="K15" s="285"/>
      <c r="L15" s="285"/>
      <c r="M15" s="285"/>
      <c r="N15" s="285"/>
      <c r="O15" s="285"/>
      <c r="P15" s="285"/>
      <c r="Q15" s="285"/>
      <c r="R15" s="284"/>
      <c r="S15" s="284"/>
      <c r="T15" s="284"/>
      <c r="U15" s="284"/>
      <c r="V15" s="284"/>
      <c r="W15" s="284"/>
      <c r="X15" s="294"/>
      <c r="Y15" s="284"/>
      <c r="Z15" s="284"/>
      <c r="AA15" s="284"/>
      <c r="AB15" s="284"/>
      <c r="AC15" s="284"/>
      <c r="AD15" s="284"/>
      <c r="AE15" s="278"/>
      <c r="AF15" s="278"/>
      <c r="AG15" s="278"/>
    </row>
    <row r="16" spans="1:35" x14ac:dyDescent="0.25">
      <c r="A16" s="166">
        <v>44228</v>
      </c>
      <c r="B16" s="165" t="s">
        <v>221</v>
      </c>
      <c r="C16" s="31">
        <v>2005</v>
      </c>
      <c r="D16" s="278">
        <f t="shared" si="0"/>
        <v>21337.48</v>
      </c>
      <c r="E16" s="285">
        <v>94.2</v>
      </c>
      <c r="F16" s="285"/>
      <c r="G16" s="285"/>
      <c r="H16" s="285"/>
      <c r="I16" s="285">
        <v>94.2</v>
      </c>
      <c r="J16" s="285"/>
      <c r="K16" s="285"/>
      <c r="L16" s="285"/>
      <c r="M16" s="285"/>
      <c r="N16" s="285"/>
      <c r="O16" s="285"/>
      <c r="P16" s="285"/>
      <c r="Q16" s="285"/>
      <c r="R16" s="284"/>
      <c r="S16" s="284"/>
      <c r="T16" s="284"/>
      <c r="U16" s="284"/>
      <c r="V16" s="284"/>
      <c r="W16" s="284"/>
      <c r="X16" s="294"/>
      <c r="Y16" s="284"/>
      <c r="Z16" s="284"/>
      <c r="AA16" s="284"/>
      <c r="AB16" s="284"/>
      <c r="AC16" s="306">
        <v>60</v>
      </c>
      <c r="AD16" s="284"/>
      <c r="AE16" s="278"/>
      <c r="AF16" s="278"/>
      <c r="AG16" s="278"/>
    </row>
    <row r="17" spans="1:33" x14ac:dyDescent="0.25">
      <c r="A17" s="166">
        <v>44256</v>
      </c>
      <c r="B17" s="165" t="s">
        <v>225</v>
      </c>
      <c r="C17" s="33" t="s">
        <v>247</v>
      </c>
      <c r="D17" s="278">
        <f t="shared" si="0"/>
        <v>21397.48</v>
      </c>
      <c r="E17" s="285"/>
      <c r="F17" s="285"/>
      <c r="G17" s="285"/>
      <c r="H17" s="285"/>
      <c r="I17" s="285"/>
      <c r="J17" s="285"/>
      <c r="K17" s="285"/>
      <c r="L17" s="285"/>
      <c r="M17" s="285"/>
      <c r="N17" s="285"/>
      <c r="O17" s="285"/>
      <c r="P17" s="285"/>
      <c r="Q17" s="285"/>
      <c r="R17" s="284"/>
      <c r="S17" s="284"/>
      <c r="T17" s="284"/>
      <c r="U17" s="284"/>
      <c r="V17" s="284"/>
      <c r="W17" s="284"/>
      <c r="X17" s="294">
        <v>60</v>
      </c>
      <c r="Y17" s="284"/>
      <c r="Z17" s="284"/>
      <c r="AA17" s="284"/>
      <c r="AB17" s="284"/>
      <c r="AC17" s="306">
        <v>60</v>
      </c>
      <c r="AD17" s="284"/>
      <c r="AE17" s="278"/>
      <c r="AF17" s="278"/>
      <c r="AG17" s="278"/>
    </row>
    <row r="18" spans="1:33" x14ac:dyDescent="0.25">
      <c r="A18" s="166">
        <v>44256</v>
      </c>
      <c r="B18" s="165" t="s">
        <v>226</v>
      </c>
      <c r="C18" s="33" t="s">
        <v>247</v>
      </c>
      <c r="D18" s="278">
        <f t="shared" si="0"/>
        <v>21457.48</v>
      </c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4"/>
      <c r="S18" s="284"/>
      <c r="T18" s="284"/>
      <c r="U18" s="284"/>
      <c r="V18" s="284"/>
      <c r="W18" s="284"/>
      <c r="X18" s="294">
        <v>60</v>
      </c>
      <c r="Y18" s="284"/>
      <c r="Z18" s="284"/>
      <c r="AA18" s="284"/>
      <c r="AB18" s="284"/>
      <c r="AC18" s="306">
        <v>40</v>
      </c>
      <c r="AD18" s="284"/>
      <c r="AE18" s="278"/>
      <c r="AF18" s="278"/>
      <c r="AG18" s="278"/>
    </row>
    <row r="19" spans="1:33" x14ac:dyDescent="0.25">
      <c r="A19" s="166">
        <v>44256</v>
      </c>
      <c r="B19" s="165" t="s">
        <v>227</v>
      </c>
      <c r="C19" s="33" t="s">
        <v>247</v>
      </c>
      <c r="D19" s="278">
        <f t="shared" si="0"/>
        <v>21497.48</v>
      </c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4"/>
      <c r="S19" s="284"/>
      <c r="T19" s="284"/>
      <c r="U19" s="284"/>
      <c r="V19" s="284"/>
      <c r="W19" s="284"/>
      <c r="X19" s="294">
        <v>40</v>
      </c>
      <c r="Y19" s="284"/>
      <c r="Z19" s="284"/>
      <c r="AA19" s="284"/>
      <c r="AB19" s="284"/>
      <c r="AC19" s="306">
        <v>60</v>
      </c>
      <c r="AD19" s="284"/>
      <c r="AE19" s="278"/>
      <c r="AF19" s="278"/>
      <c r="AG19" s="278"/>
    </row>
    <row r="20" spans="1:33" x14ac:dyDescent="0.25">
      <c r="A20" s="166">
        <v>44256</v>
      </c>
      <c r="B20" s="165" t="s">
        <v>228</v>
      </c>
      <c r="C20" s="33" t="s">
        <v>247</v>
      </c>
      <c r="D20" s="278">
        <f t="shared" si="0"/>
        <v>21557.48</v>
      </c>
      <c r="E20" s="285"/>
      <c r="F20" s="285"/>
      <c r="G20" s="285"/>
      <c r="H20" s="285"/>
      <c r="I20" s="285"/>
      <c r="J20" s="285"/>
      <c r="K20" s="285"/>
      <c r="L20" s="285"/>
      <c r="M20" s="285"/>
      <c r="N20" s="285"/>
      <c r="O20" s="285"/>
      <c r="P20" s="285"/>
      <c r="Q20" s="285"/>
      <c r="R20" s="284"/>
      <c r="S20" s="284"/>
      <c r="T20" s="284"/>
      <c r="U20" s="284"/>
      <c r="V20" s="284"/>
      <c r="W20" s="284"/>
      <c r="X20" s="294">
        <v>60</v>
      </c>
      <c r="Y20" s="284"/>
      <c r="Z20" s="284"/>
      <c r="AA20" s="284"/>
      <c r="AB20" s="284"/>
      <c r="AC20" s="306">
        <v>75</v>
      </c>
      <c r="AD20" s="284"/>
      <c r="AE20" s="278"/>
      <c r="AF20" s="278"/>
      <c r="AG20" s="278"/>
    </row>
    <row r="21" spans="1:33" x14ac:dyDescent="0.25">
      <c r="A21" s="166">
        <v>44256</v>
      </c>
      <c r="B21" s="165" t="s">
        <v>229</v>
      </c>
      <c r="C21" s="33" t="s">
        <v>247</v>
      </c>
      <c r="D21" s="278">
        <f t="shared" si="0"/>
        <v>21632.48</v>
      </c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  <c r="Q21" s="285"/>
      <c r="R21" s="284"/>
      <c r="S21" s="284"/>
      <c r="T21" s="284"/>
      <c r="U21" s="284"/>
      <c r="V21" s="284"/>
      <c r="W21" s="284"/>
      <c r="X21" s="294">
        <v>75</v>
      </c>
      <c r="Y21" s="284"/>
      <c r="Z21" s="284"/>
      <c r="AA21" s="284"/>
      <c r="AB21" s="284"/>
      <c r="AC21" s="307"/>
      <c r="AD21" s="284"/>
      <c r="AE21" s="278"/>
      <c r="AF21" s="278"/>
      <c r="AG21" s="278"/>
    </row>
    <row r="22" spans="1:33" x14ac:dyDescent="0.25">
      <c r="A22" s="166">
        <v>44256</v>
      </c>
      <c r="B22" s="165" t="s">
        <v>230</v>
      </c>
      <c r="C22" s="31">
        <v>2006</v>
      </c>
      <c r="D22" s="278">
        <f t="shared" si="0"/>
        <v>21486.32</v>
      </c>
      <c r="E22" s="285">
        <v>146.16</v>
      </c>
      <c r="F22" s="285">
        <v>24.36</v>
      </c>
      <c r="G22" s="285"/>
      <c r="H22" s="285"/>
      <c r="I22" s="285"/>
      <c r="J22" s="285"/>
      <c r="K22" s="285">
        <v>121.8</v>
      </c>
      <c r="L22" s="285"/>
      <c r="M22" s="285"/>
      <c r="N22" s="285"/>
      <c r="O22" s="285"/>
      <c r="P22" s="285"/>
      <c r="Q22" s="285"/>
      <c r="R22" s="284"/>
      <c r="S22" s="284"/>
      <c r="T22" s="284"/>
      <c r="U22" s="284"/>
      <c r="V22" s="284"/>
      <c r="W22" s="284"/>
      <c r="X22" s="294"/>
      <c r="Y22" s="284"/>
      <c r="Z22" s="284"/>
      <c r="AA22" s="284"/>
      <c r="AB22" s="284"/>
      <c r="AC22" s="284"/>
      <c r="AD22" s="284"/>
      <c r="AE22" s="278"/>
      <c r="AF22" s="278"/>
      <c r="AG22" s="278"/>
    </row>
    <row r="23" spans="1:33" x14ac:dyDescent="0.25">
      <c r="A23" s="166">
        <v>44256</v>
      </c>
      <c r="B23" s="165" t="s">
        <v>214</v>
      </c>
      <c r="C23" s="31">
        <v>2007</v>
      </c>
      <c r="D23" s="278">
        <f t="shared" si="0"/>
        <v>21444.32</v>
      </c>
      <c r="E23" s="285">
        <v>42</v>
      </c>
      <c r="F23" s="285"/>
      <c r="G23" s="285"/>
      <c r="H23" s="285"/>
      <c r="I23" s="285"/>
      <c r="J23" s="285"/>
      <c r="K23" s="285">
        <v>42</v>
      </c>
      <c r="L23" s="285"/>
      <c r="M23" s="285"/>
      <c r="N23" s="285"/>
      <c r="O23" s="285"/>
      <c r="P23" s="285"/>
      <c r="Q23" s="285"/>
      <c r="R23" s="284"/>
      <c r="S23" s="284"/>
      <c r="T23" s="284"/>
      <c r="U23" s="284"/>
      <c r="V23" s="284"/>
      <c r="W23" s="284"/>
      <c r="X23" s="294"/>
      <c r="Y23" s="284"/>
      <c r="Z23" s="284"/>
      <c r="AA23" s="284"/>
      <c r="AB23" s="284"/>
      <c r="AC23" s="284"/>
      <c r="AD23" s="284"/>
      <c r="AE23" s="278"/>
      <c r="AF23" s="278"/>
      <c r="AG23" s="278"/>
    </row>
    <row r="24" spans="1:33" x14ac:dyDescent="0.25">
      <c r="A24" s="166">
        <v>44256</v>
      </c>
      <c r="B24" s="165" t="s">
        <v>231</v>
      </c>
      <c r="C24" s="31">
        <v>2008</v>
      </c>
      <c r="D24" s="278">
        <f t="shared" si="0"/>
        <v>21350.32</v>
      </c>
      <c r="E24" s="285">
        <v>94</v>
      </c>
      <c r="F24" s="285"/>
      <c r="G24" s="285"/>
      <c r="H24" s="285"/>
      <c r="I24" s="285">
        <v>94</v>
      </c>
      <c r="J24" s="285"/>
      <c r="K24" s="285"/>
      <c r="L24" s="285"/>
      <c r="M24" s="285"/>
      <c r="N24" s="285"/>
      <c r="O24" s="285"/>
      <c r="P24" s="285"/>
      <c r="Q24" s="285"/>
      <c r="R24" s="284"/>
      <c r="S24" s="284"/>
      <c r="T24" s="284"/>
      <c r="U24" s="284"/>
      <c r="V24" s="284"/>
      <c r="W24" s="284"/>
      <c r="X24" s="294"/>
      <c r="Y24" s="284"/>
      <c r="Z24" s="284"/>
      <c r="AA24" s="284"/>
      <c r="AB24" s="284"/>
      <c r="AC24" s="284"/>
      <c r="AD24" s="284"/>
      <c r="AE24" s="278"/>
      <c r="AF24" s="278"/>
      <c r="AG24" s="278"/>
    </row>
    <row r="25" spans="1:33" x14ac:dyDescent="0.25">
      <c r="A25" s="166">
        <v>44256</v>
      </c>
      <c r="B25" s="165" t="s">
        <v>232</v>
      </c>
      <c r="C25" s="31">
        <v>2010</v>
      </c>
      <c r="D25" s="278">
        <f t="shared" si="0"/>
        <v>21333.53</v>
      </c>
      <c r="E25" s="285">
        <v>16.79</v>
      </c>
      <c r="F25" s="285"/>
      <c r="G25" s="285"/>
      <c r="H25" s="285"/>
      <c r="I25" s="285"/>
      <c r="J25" s="285"/>
      <c r="K25" s="285"/>
      <c r="L25" s="285">
        <v>16.79</v>
      </c>
      <c r="M25" s="285"/>
      <c r="N25" s="285"/>
      <c r="O25" s="285"/>
      <c r="P25" s="285"/>
      <c r="Q25" s="285"/>
      <c r="R25" s="284"/>
      <c r="S25" s="284"/>
      <c r="T25" s="284"/>
      <c r="U25" s="284"/>
      <c r="V25" s="284"/>
      <c r="W25" s="284"/>
      <c r="X25" s="294"/>
      <c r="Y25" s="284"/>
      <c r="Z25" s="284"/>
      <c r="AA25" s="284"/>
      <c r="AB25" s="284"/>
      <c r="AC25" s="284"/>
      <c r="AD25" s="284"/>
      <c r="AE25" s="278"/>
      <c r="AF25" s="278"/>
      <c r="AG25" s="278"/>
    </row>
    <row r="26" spans="1:33" x14ac:dyDescent="0.25">
      <c r="A26" s="166">
        <v>44256</v>
      </c>
      <c r="B26" s="165" t="s">
        <v>233</v>
      </c>
      <c r="C26" s="31">
        <v>2009</v>
      </c>
      <c r="D26" s="278">
        <f t="shared" si="0"/>
        <v>20956.919999999998</v>
      </c>
      <c r="E26" s="285">
        <v>376.61</v>
      </c>
      <c r="F26" s="285"/>
      <c r="G26" s="285"/>
      <c r="H26" s="285">
        <v>376.61</v>
      </c>
      <c r="I26" s="285"/>
      <c r="J26" s="285"/>
      <c r="K26" s="285"/>
      <c r="L26" s="285"/>
      <c r="M26" s="285"/>
      <c r="N26" s="285"/>
      <c r="O26" s="285"/>
      <c r="P26" s="285"/>
      <c r="Q26" s="285"/>
      <c r="R26" s="284"/>
      <c r="S26" s="284"/>
      <c r="T26" s="284"/>
      <c r="U26" s="284"/>
      <c r="V26" s="284"/>
      <c r="W26" s="284"/>
      <c r="X26" s="294"/>
      <c r="Y26" s="284"/>
      <c r="Z26" s="284"/>
      <c r="AA26" s="284"/>
      <c r="AB26" s="284"/>
      <c r="AC26" s="284"/>
      <c r="AD26" s="284"/>
      <c r="AE26" s="278"/>
      <c r="AF26" s="278"/>
      <c r="AG26" s="278"/>
    </row>
    <row r="27" spans="1:33" x14ac:dyDescent="0.25">
      <c r="A27" s="166">
        <v>44256</v>
      </c>
      <c r="B27" s="165" t="s">
        <v>234</v>
      </c>
      <c r="C27" s="31">
        <v>2011</v>
      </c>
      <c r="D27" s="278">
        <f t="shared" si="0"/>
        <v>20911.129999999997</v>
      </c>
      <c r="E27" s="285">
        <v>45.79</v>
      </c>
      <c r="F27" s="285"/>
      <c r="G27" s="285"/>
      <c r="H27" s="285"/>
      <c r="I27" s="285"/>
      <c r="J27" s="285"/>
      <c r="K27" s="285"/>
      <c r="L27" s="285">
        <v>45.79</v>
      </c>
      <c r="M27" s="285"/>
      <c r="N27" s="285"/>
      <c r="O27" s="285"/>
      <c r="P27" s="285"/>
      <c r="Q27" s="285"/>
      <c r="R27" s="284"/>
      <c r="S27" s="284"/>
      <c r="T27" s="284"/>
      <c r="U27" s="284"/>
      <c r="V27" s="284"/>
      <c r="W27" s="284"/>
      <c r="X27" s="294"/>
      <c r="Y27" s="284"/>
      <c r="Z27" s="284"/>
      <c r="AA27" s="284"/>
      <c r="AB27" s="284"/>
      <c r="AC27" s="284"/>
      <c r="AD27" s="284"/>
      <c r="AE27" s="278"/>
      <c r="AF27" s="278"/>
      <c r="AG27" s="278"/>
    </row>
    <row r="28" spans="1:33" x14ac:dyDescent="0.25">
      <c r="A28" s="166">
        <v>44256</v>
      </c>
      <c r="B28" s="165" t="s">
        <v>235</v>
      </c>
      <c r="C28" s="31">
        <v>2012</v>
      </c>
      <c r="D28" s="278">
        <f t="shared" si="0"/>
        <v>20662.129999999997</v>
      </c>
      <c r="E28" s="285">
        <v>249</v>
      </c>
      <c r="F28" s="285"/>
      <c r="G28" s="285"/>
      <c r="H28" s="285"/>
      <c r="I28" s="285"/>
      <c r="J28" s="285"/>
      <c r="K28" s="285"/>
      <c r="L28" s="285">
        <v>249</v>
      </c>
      <c r="M28" s="285"/>
      <c r="N28" s="285"/>
      <c r="O28" s="285"/>
      <c r="P28" s="285"/>
      <c r="Q28" s="285"/>
      <c r="R28" s="284"/>
      <c r="S28" s="284"/>
      <c r="T28" s="284"/>
      <c r="U28" s="284"/>
      <c r="V28" s="284"/>
      <c r="W28" s="284"/>
      <c r="X28" s="294"/>
      <c r="Y28" s="284"/>
      <c r="Z28" s="284"/>
      <c r="AA28" s="284"/>
      <c r="AB28" s="284"/>
      <c r="AC28" s="284"/>
      <c r="AD28" s="284"/>
      <c r="AE28" s="278"/>
      <c r="AF28" s="278"/>
      <c r="AG28" s="278"/>
    </row>
    <row r="29" spans="1:33" x14ac:dyDescent="0.25">
      <c r="A29" s="166">
        <v>44256</v>
      </c>
      <c r="B29" s="165" t="s">
        <v>216</v>
      </c>
      <c r="D29" s="278">
        <f t="shared" si="0"/>
        <v>20644.129999999997</v>
      </c>
      <c r="E29" s="285">
        <v>18</v>
      </c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  <c r="Q29" s="285">
        <v>18</v>
      </c>
      <c r="R29" s="284"/>
      <c r="S29" s="284"/>
      <c r="T29" s="284"/>
      <c r="U29" s="284"/>
      <c r="V29" s="284"/>
      <c r="W29" s="284"/>
      <c r="X29" s="294"/>
      <c r="Y29" s="284"/>
      <c r="Z29" s="284"/>
      <c r="AA29" s="284"/>
      <c r="AB29" s="284"/>
      <c r="AC29" s="284"/>
      <c r="AD29" s="284"/>
      <c r="AE29" s="278"/>
      <c r="AF29" s="278"/>
      <c r="AG29" s="278"/>
    </row>
    <row r="30" spans="1:33" x14ac:dyDescent="0.25">
      <c r="A30" s="166"/>
      <c r="B30" s="165"/>
      <c r="D30" s="278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4"/>
      <c r="S30" s="284"/>
      <c r="T30" s="284"/>
      <c r="U30" s="284"/>
      <c r="V30" s="284"/>
      <c r="W30" s="284"/>
      <c r="X30" s="294"/>
      <c r="Y30" s="284"/>
      <c r="Z30" s="284"/>
      <c r="AA30" s="284"/>
      <c r="AB30" s="284"/>
      <c r="AC30" s="284"/>
      <c r="AD30" s="284"/>
      <c r="AE30" s="278"/>
      <c r="AF30" s="278"/>
      <c r="AG30" s="278"/>
    </row>
    <row r="31" spans="1:33" x14ac:dyDescent="0.25">
      <c r="A31" s="8"/>
      <c r="B31" s="165" t="s">
        <v>84</v>
      </c>
      <c r="D31" s="278"/>
      <c r="E31" s="279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4"/>
      <c r="S31" s="284"/>
      <c r="T31" s="284"/>
      <c r="U31" s="284"/>
      <c r="V31" s="284"/>
      <c r="W31" s="284"/>
      <c r="X31" s="294"/>
      <c r="Y31" s="284"/>
      <c r="Z31" s="284"/>
      <c r="AA31" s="284"/>
      <c r="AB31" s="284"/>
      <c r="AC31" s="284"/>
      <c r="AD31" s="284"/>
      <c r="AE31" s="278"/>
      <c r="AF31" s="278"/>
      <c r="AG31" s="278"/>
    </row>
    <row r="32" spans="1:33" x14ac:dyDescent="0.25">
      <c r="A32" s="8">
        <f>'Playground 2nd'!A22</f>
        <v>44287</v>
      </c>
      <c r="B32" s="47" t="str">
        <f>'Playground 2nd'!B22</f>
        <v>CLOSING BALANCE C/F 2020-21</v>
      </c>
      <c r="D32" s="288">
        <f>D6-E34+X34</f>
        <v>20644.13</v>
      </c>
      <c r="E32" s="278"/>
      <c r="F32" s="285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301"/>
      <c r="X32" s="284"/>
      <c r="Y32" s="284"/>
      <c r="Z32" s="284"/>
      <c r="AA32" s="284"/>
      <c r="AB32" s="284"/>
      <c r="AC32" s="284"/>
      <c r="AD32" s="284"/>
      <c r="AE32" s="278"/>
      <c r="AF32" s="278"/>
      <c r="AG32" s="278"/>
    </row>
    <row r="33" spans="1:33" x14ac:dyDescent="0.25">
      <c r="B33" s="44"/>
      <c r="D33" s="289"/>
      <c r="E33" s="290" t="s">
        <v>107</v>
      </c>
      <c r="F33" s="308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3" t="s">
        <v>108</v>
      </c>
      <c r="Y33" s="284"/>
      <c r="Z33" s="284"/>
      <c r="AA33" s="284"/>
      <c r="AB33" s="284"/>
      <c r="AC33" s="284"/>
      <c r="AD33" s="284"/>
      <c r="AE33" s="278"/>
      <c r="AF33" s="278"/>
      <c r="AG33" s="278"/>
    </row>
    <row r="34" spans="1:33" x14ac:dyDescent="0.25">
      <c r="C34" s="4" t="s">
        <v>84</v>
      </c>
      <c r="D34" s="289"/>
      <c r="E34" s="293">
        <f>SUM(E7:E31)</f>
        <v>2068.21</v>
      </c>
      <c r="F34" s="297">
        <f t="shared" ref="F34:W34" si="1">SUM(F7:F31)</f>
        <v>24.36</v>
      </c>
      <c r="G34" s="297">
        <f t="shared" si="1"/>
        <v>0</v>
      </c>
      <c r="H34" s="297">
        <f t="shared" si="1"/>
        <v>753.02</v>
      </c>
      <c r="I34" s="297">
        <f t="shared" si="1"/>
        <v>188.2</v>
      </c>
      <c r="J34" s="297">
        <f t="shared" si="1"/>
        <v>0</v>
      </c>
      <c r="K34" s="297">
        <f t="shared" si="1"/>
        <v>163.80000000000001</v>
      </c>
      <c r="L34" s="297">
        <f t="shared" si="1"/>
        <v>401.33</v>
      </c>
      <c r="M34" s="297">
        <f t="shared" si="1"/>
        <v>0</v>
      </c>
      <c r="N34" s="297">
        <f t="shared" si="1"/>
        <v>262.5</v>
      </c>
      <c r="O34" s="297">
        <f t="shared" si="1"/>
        <v>0</v>
      </c>
      <c r="P34" s="297">
        <f t="shared" si="1"/>
        <v>0</v>
      </c>
      <c r="Q34" s="297">
        <f t="shared" si="1"/>
        <v>36</v>
      </c>
      <c r="R34" s="297">
        <f t="shared" si="1"/>
        <v>0</v>
      </c>
      <c r="S34" s="297">
        <f t="shared" si="1"/>
        <v>0</v>
      </c>
      <c r="T34" s="297">
        <f t="shared" si="1"/>
        <v>0</v>
      </c>
      <c r="U34" s="297">
        <f t="shared" si="1"/>
        <v>0</v>
      </c>
      <c r="V34" s="297">
        <f t="shared" si="1"/>
        <v>0</v>
      </c>
      <c r="W34" s="297">
        <f t="shared" si="1"/>
        <v>239</v>
      </c>
      <c r="X34" s="309">
        <f>SUM(X6:X32)</f>
        <v>22712.34</v>
      </c>
      <c r="Y34" s="297">
        <f t="shared" ref="Y34:AG34" si="2">SUM(Y6:Y32)</f>
        <v>0</v>
      </c>
      <c r="Z34" s="297">
        <f t="shared" si="2"/>
        <v>0</v>
      </c>
      <c r="AA34" s="297">
        <f t="shared" si="2"/>
        <v>0</v>
      </c>
      <c r="AB34" s="297">
        <f t="shared" si="2"/>
        <v>325</v>
      </c>
      <c r="AC34" s="297">
        <f t="shared" si="2"/>
        <v>295</v>
      </c>
      <c r="AD34" s="297">
        <f t="shared" si="2"/>
        <v>0</v>
      </c>
      <c r="AE34" s="293">
        <f t="shared" si="2"/>
        <v>0</v>
      </c>
      <c r="AF34" s="293">
        <f t="shared" si="2"/>
        <v>0</v>
      </c>
      <c r="AG34" s="293">
        <f t="shared" si="2"/>
        <v>22092.34</v>
      </c>
    </row>
    <row r="35" spans="1:33" x14ac:dyDescent="0.25">
      <c r="D35" s="1" t="s">
        <v>84</v>
      </c>
      <c r="F35" s="210"/>
      <c r="G35" s="209"/>
      <c r="H35" s="228" t="s">
        <v>84</v>
      </c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</row>
    <row r="36" spans="1:33" ht="13.8" thickBot="1" x14ac:dyDescent="0.3">
      <c r="F36" s="210"/>
      <c r="G36" s="228" t="s">
        <v>84</v>
      </c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</row>
    <row r="37" spans="1:33" x14ac:dyDescent="0.25">
      <c r="A37" s="52" t="str">
        <f>'Playground 2nd'!A27</f>
        <v>Reconciled 31/03/2021</v>
      </c>
      <c r="B37" s="53"/>
      <c r="C37" s="54"/>
      <c r="D37" s="55"/>
      <c r="E37" s="56"/>
      <c r="F37" s="210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</row>
    <row r="38" spans="1:33" x14ac:dyDescent="0.25">
      <c r="A38" s="170" t="str">
        <f>'Playground 2nd'!A28</f>
        <v>Balance per statement: 31/03/2021</v>
      </c>
      <c r="E38" s="173">
        <v>20644.13</v>
      </c>
      <c r="F38" s="210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</row>
    <row r="39" spans="1:33" x14ac:dyDescent="0.25">
      <c r="A39" s="170" t="str">
        <f>'Playground 2nd'!A29</f>
        <v>Balance per account: 31/03/2021</v>
      </c>
      <c r="E39" s="173">
        <f>D32</f>
        <v>20644.13</v>
      </c>
      <c r="F39" s="210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09"/>
    </row>
    <row r="40" spans="1:33" x14ac:dyDescent="0.25">
      <c r="A40" s="59" t="s">
        <v>44</v>
      </c>
      <c r="B40" s="60"/>
      <c r="C40" s="62"/>
      <c r="D40" s="62"/>
      <c r="E40" s="63">
        <f>E38-E39</f>
        <v>0</v>
      </c>
    </row>
    <row r="41" spans="1:33" x14ac:dyDescent="0.25">
      <c r="A41" s="57" t="s">
        <v>31</v>
      </c>
      <c r="E41" s="102">
        <v>0</v>
      </c>
    </row>
    <row r="42" spans="1:33" x14ac:dyDescent="0.25">
      <c r="A42" s="66"/>
      <c r="E42" s="65"/>
    </row>
    <row r="43" spans="1:33" x14ac:dyDescent="0.25">
      <c r="A43" s="66"/>
      <c r="E43" s="65"/>
    </row>
    <row r="44" spans="1:33" ht="13.8" thickBot="1" x14ac:dyDescent="0.3">
      <c r="A44" s="276">
        <v>0</v>
      </c>
      <c r="B44" s="68" t="s">
        <v>30</v>
      </c>
      <c r="C44" s="69"/>
      <c r="D44" s="70"/>
      <c r="E44" s="71"/>
    </row>
    <row r="45" spans="1:33" x14ac:dyDescent="0.25">
      <c r="A45" s="275"/>
      <c r="B45" s="165"/>
      <c r="E45" s="210"/>
    </row>
    <row r="46" spans="1:33" x14ac:dyDescent="0.25">
      <c r="A46" s="220"/>
      <c r="B46" s="141"/>
      <c r="C46" s="166"/>
    </row>
    <row r="47" spans="1:33" x14ac:dyDescent="0.25">
      <c r="A47" s="220"/>
      <c r="B47" s="141"/>
      <c r="C47" s="12"/>
    </row>
    <row r="48" spans="1:33" x14ac:dyDescent="0.25">
      <c r="A48" s="216"/>
      <c r="B48" s="141"/>
    </row>
    <row r="50" spans="3:7" x14ac:dyDescent="0.25">
      <c r="E50" s="141"/>
      <c r="F50" s="141"/>
      <c r="G50" s="141"/>
    </row>
    <row r="51" spans="3:7" x14ac:dyDescent="0.25">
      <c r="C51" s="154"/>
      <c r="E51" s="141"/>
      <c r="F51" s="141"/>
      <c r="G51" s="141"/>
    </row>
    <row r="52" spans="3:7" x14ac:dyDescent="0.25">
      <c r="C52" s="154"/>
      <c r="E52" s="141"/>
      <c r="F52" s="141"/>
      <c r="G52" s="141"/>
    </row>
    <row r="53" spans="3:7" x14ac:dyDescent="0.25">
      <c r="C53" s="154"/>
      <c r="E53" s="141"/>
      <c r="F53" s="141"/>
      <c r="G53" s="141"/>
    </row>
    <row r="54" spans="3:7" x14ac:dyDescent="0.25">
      <c r="C54" s="155"/>
      <c r="E54" s="141"/>
      <c r="F54" s="141"/>
      <c r="G54" s="141"/>
    </row>
    <row r="55" spans="3:7" x14ac:dyDescent="0.25">
      <c r="C55" s="154"/>
      <c r="E55" s="141"/>
      <c r="F55" s="141"/>
      <c r="G55" s="141"/>
    </row>
    <row r="56" spans="3:7" x14ac:dyDescent="0.25">
      <c r="C56" s="155"/>
      <c r="E56" s="141"/>
      <c r="F56" s="141"/>
      <c r="G56" s="141"/>
    </row>
    <row r="57" spans="3:7" x14ac:dyDescent="0.25">
      <c r="C57" s="154"/>
      <c r="E57" s="141"/>
      <c r="F57" s="141"/>
      <c r="G57" s="141"/>
    </row>
    <row r="58" spans="3:7" x14ac:dyDescent="0.25">
      <c r="C58" s="155"/>
    </row>
    <row r="59" spans="3:7" x14ac:dyDescent="0.25">
      <c r="C59" s="155"/>
    </row>
    <row r="60" spans="3:7" x14ac:dyDescent="0.25">
      <c r="C60" s="155"/>
    </row>
    <row r="61" spans="3:7" x14ac:dyDescent="0.25">
      <c r="C61" s="155"/>
    </row>
    <row r="62" spans="3:7" x14ac:dyDescent="0.25">
      <c r="C62" s="155"/>
    </row>
    <row r="63" spans="3:7" x14ac:dyDescent="0.25">
      <c r="C63" s="154"/>
    </row>
    <row r="64" spans="3:7" x14ac:dyDescent="0.25">
      <c r="C64" s="155"/>
    </row>
    <row r="65" spans="3:3" x14ac:dyDescent="0.25">
      <c r="C65" s="155"/>
    </row>
    <row r="66" spans="3:3" x14ac:dyDescent="0.25">
      <c r="C66" s="154"/>
    </row>
    <row r="67" spans="3:3" x14ac:dyDescent="0.25">
      <c r="C67" s="154"/>
    </row>
    <row r="68" spans="3:3" x14ac:dyDescent="0.25">
      <c r="C68" s="154"/>
    </row>
    <row r="69" spans="3:3" x14ac:dyDescent="0.25">
      <c r="C69" s="154"/>
    </row>
    <row r="70" spans="3:3" x14ac:dyDescent="0.25">
      <c r="C70" s="154"/>
    </row>
    <row r="71" spans="3:3" x14ac:dyDescent="0.25">
      <c r="C71" s="154"/>
    </row>
    <row r="72" spans="3:3" x14ac:dyDescent="0.25">
      <c r="C72" s="154"/>
    </row>
    <row r="73" spans="3:3" x14ac:dyDescent="0.25">
      <c r="C73" s="154"/>
    </row>
    <row r="74" spans="3:3" x14ac:dyDescent="0.25">
      <c r="C74" s="154"/>
    </row>
    <row r="75" spans="3:3" x14ac:dyDescent="0.25">
      <c r="C75" s="154"/>
    </row>
    <row r="76" spans="3:3" x14ac:dyDescent="0.25">
      <c r="C76" s="156"/>
    </row>
    <row r="77" spans="3:3" x14ac:dyDescent="0.25">
      <c r="C77" s="155"/>
    </row>
    <row r="78" spans="3:3" x14ac:dyDescent="0.25">
      <c r="C78" s="155"/>
    </row>
    <row r="79" spans="3:3" x14ac:dyDescent="0.25">
      <c r="C79" s="155"/>
    </row>
    <row r="80" spans="3:3" x14ac:dyDescent="0.25">
      <c r="C80" s="156"/>
    </row>
    <row r="81" spans="3:3" x14ac:dyDescent="0.25">
      <c r="C81" s="155"/>
    </row>
    <row r="82" spans="3:3" x14ac:dyDescent="0.25">
      <c r="C82" s="155"/>
    </row>
    <row r="83" spans="3:3" x14ac:dyDescent="0.25">
      <c r="C83" s="155"/>
    </row>
    <row r="84" spans="3:3" x14ac:dyDescent="0.25">
      <c r="C84" s="155"/>
    </row>
    <row r="85" spans="3:3" x14ac:dyDescent="0.25">
      <c r="C85" s="155"/>
    </row>
    <row r="86" spans="3:3" x14ac:dyDescent="0.25">
      <c r="C86" s="155"/>
    </row>
    <row r="87" spans="3:3" x14ac:dyDescent="0.25">
      <c r="C87" s="156"/>
    </row>
    <row r="88" spans="3:3" x14ac:dyDescent="0.25">
      <c r="C88" s="156"/>
    </row>
    <row r="89" spans="3:3" x14ac:dyDescent="0.25">
      <c r="C89" s="155"/>
    </row>
    <row r="90" spans="3:3" x14ac:dyDescent="0.25">
      <c r="C90" s="156"/>
    </row>
    <row r="91" spans="3:3" x14ac:dyDescent="0.25">
      <c r="C91" s="155"/>
    </row>
    <row r="92" spans="3:3" x14ac:dyDescent="0.25">
      <c r="C92" s="155"/>
    </row>
    <row r="93" spans="3:3" x14ac:dyDescent="0.25">
      <c r="C93" s="155"/>
    </row>
    <row r="94" spans="3:3" x14ac:dyDescent="0.25">
      <c r="C94" s="155"/>
    </row>
    <row r="95" spans="3:3" x14ac:dyDescent="0.25">
      <c r="C95" s="155"/>
    </row>
    <row r="96" spans="3:3" x14ac:dyDescent="0.25">
      <c r="C96" s="155"/>
    </row>
    <row r="97" spans="3:4" x14ac:dyDescent="0.25">
      <c r="C97" s="181"/>
    </row>
    <row r="98" spans="3:4" x14ac:dyDescent="0.25">
      <c r="C98" s="155"/>
    </row>
    <row r="99" spans="3:4" x14ac:dyDescent="0.25">
      <c r="C99" s="155"/>
    </row>
    <row r="100" spans="3:4" x14ac:dyDescent="0.25">
      <c r="C100" s="156"/>
    </row>
    <row r="101" spans="3:4" x14ac:dyDescent="0.25">
      <c r="C101" s="156"/>
    </row>
    <row r="102" spans="3:4" x14ac:dyDescent="0.25">
      <c r="C102" s="156"/>
    </row>
    <row r="103" spans="3:4" x14ac:dyDescent="0.25">
      <c r="C103" s="180"/>
    </row>
    <row r="104" spans="3:4" x14ac:dyDescent="0.25">
      <c r="C104" s="180"/>
    </row>
    <row r="105" spans="3:4" x14ac:dyDescent="0.25">
      <c r="C105" s="179"/>
      <c r="D105" s="11">
        <v>1040</v>
      </c>
    </row>
    <row r="106" spans="3:4" x14ac:dyDescent="0.25">
      <c r="C106" s="179"/>
    </row>
    <row r="107" spans="3:4" x14ac:dyDescent="0.25">
      <c r="C107" s="180"/>
      <c r="D107" s="11">
        <v>1043</v>
      </c>
    </row>
    <row r="108" spans="3:4" x14ac:dyDescent="0.25">
      <c r="C108" s="180"/>
      <c r="D108" s="11">
        <v>1044</v>
      </c>
    </row>
    <row r="109" spans="3:4" x14ac:dyDescent="0.25">
      <c r="C109" s="180"/>
    </row>
    <row r="110" spans="3:4" x14ac:dyDescent="0.25">
      <c r="C110" s="154"/>
    </row>
    <row r="111" spans="3:4" x14ac:dyDescent="0.25">
      <c r="C111" s="154"/>
    </row>
    <row r="112" spans="3:4" x14ac:dyDescent="0.25">
      <c r="C112" s="155"/>
    </row>
    <row r="113" spans="3:3" x14ac:dyDescent="0.25">
      <c r="C113" s="155"/>
    </row>
    <row r="114" spans="3:3" x14ac:dyDescent="0.25">
      <c r="C114" s="154"/>
    </row>
    <row r="115" spans="3:3" x14ac:dyDescent="0.25">
      <c r="C115" s="154"/>
    </row>
    <row r="116" spans="3:3" x14ac:dyDescent="0.25">
      <c r="C116" s="155"/>
    </row>
    <row r="117" spans="3:3" x14ac:dyDescent="0.25">
      <c r="C117" s="155"/>
    </row>
    <row r="118" spans="3:3" x14ac:dyDescent="0.25">
      <c r="C118" s="155"/>
    </row>
  </sheetData>
  <dataConsolidate/>
  <mergeCells count="3">
    <mergeCell ref="A1:AF1"/>
    <mergeCell ref="D3:V3"/>
    <mergeCell ref="W3:AF3"/>
  </mergeCells>
  <printOptions gridLines="1"/>
  <pageMargins left="0.25" right="0.25" top="0.75" bottom="0.75" header="0.3" footer="0.3"/>
  <pageSetup scale="57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3"/>
  <sheetViews>
    <sheetView zoomScaleNormal="100" workbookViewId="0">
      <selection activeCell="I37" sqref="I37"/>
    </sheetView>
  </sheetViews>
  <sheetFormatPr defaultColWidth="11.44140625" defaultRowHeight="13.2" x14ac:dyDescent="0.25"/>
  <cols>
    <col min="1" max="1" width="11.109375" style="36" bestFit="1" customWidth="1"/>
    <col min="2" max="2" width="56.109375" style="35" customWidth="1"/>
    <col min="3" max="3" width="8" style="31" customWidth="1"/>
    <col min="4" max="4" width="10.44140625" style="11" customWidth="1"/>
    <col min="5" max="7" width="11.109375" style="11" customWidth="1"/>
    <col min="8" max="8" width="8.109375" style="11" customWidth="1"/>
    <col min="9" max="9" width="9.109375" style="11" customWidth="1"/>
    <col min="10" max="10" width="16.88671875" style="11" customWidth="1"/>
    <col min="11" max="11" width="9.88671875" style="11" customWidth="1"/>
    <col min="12" max="12" width="11" style="11" customWidth="1"/>
    <col min="13" max="16384" width="11.44140625" style="11"/>
  </cols>
  <sheetData>
    <row r="1" spans="1:12" ht="17.399999999999999" x14ac:dyDescent="0.3">
      <c r="A1" s="369" t="s">
        <v>47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2" x14ac:dyDescent="0.25">
      <c r="A2" s="2"/>
    </row>
    <row r="3" spans="1:12" ht="16.2" thickBot="1" x14ac:dyDescent="0.35">
      <c r="C3" s="365" t="s">
        <v>0</v>
      </c>
      <c r="D3" s="365"/>
      <c r="E3" s="365"/>
      <c r="F3" s="365"/>
      <c r="G3" s="365"/>
      <c r="H3" s="365"/>
      <c r="I3" s="365"/>
      <c r="J3" s="367" t="s">
        <v>1</v>
      </c>
      <c r="K3" s="368"/>
      <c r="L3" s="368"/>
    </row>
    <row r="4" spans="1:12" x14ac:dyDescent="0.25">
      <c r="A4" s="79" t="s">
        <v>2</v>
      </c>
      <c r="B4" s="5"/>
      <c r="C4" s="19" t="s">
        <v>41</v>
      </c>
      <c r="D4" s="76" t="s">
        <v>3</v>
      </c>
      <c r="E4" s="76" t="s">
        <v>82</v>
      </c>
      <c r="F4" s="76" t="s">
        <v>133</v>
      </c>
      <c r="G4" s="76" t="s">
        <v>134</v>
      </c>
      <c r="H4" s="76" t="s">
        <v>21</v>
      </c>
      <c r="I4" s="76" t="s">
        <v>27</v>
      </c>
      <c r="J4" s="80" t="s">
        <v>83</v>
      </c>
      <c r="K4" s="76" t="s">
        <v>23</v>
      </c>
      <c r="L4" s="76" t="s">
        <v>48</v>
      </c>
    </row>
    <row r="5" spans="1:12" x14ac:dyDescent="0.25">
      <c r="A5" s="7" t="s">
        <v>155</v>
      </c>
      <c r="C5" s="89"/>
      <c r="D5" s="17"/>
      <c r="J5" s="98"/>
    </row>
    <row r="6" spans="1:12" x14ac:dyDescent="0.25">
      <c r="A6" s="12">
        <v>43922</v>
      </c>
      <c r="B6" s="74" t="s">
        <v>156</v>
      </c>
      <c r="C6" s="89"/>
      <c r="D6" s="185">
        <v>6689.98</v>
      </c>
      <c r="E6" s="208"/>
      <c r="J6" s="99"/>
    </row>
    <row r="7" spans="1:12" x14ac:dyDescent="0.25">
      <c r="A7" s="12">
        <v>44197</v>
      </c>
      <c r="B7" s="182" t="s">
        <v>239</v>
      </c>
      <c r="C7" s="183">
        <v>51</v>
      </c>
      <c r="D7" s="11">
        <f>D6-E7+J7</f>
        <v>6364.98</v>
      </c>
      <c r="E7" s="209">
        <v>325</v>
      </c>
      <c r="I7" s="11">
        <v>325</v>
      </c>
      <c r="J7" s="219"/>
    </row>
    <row r="8" spans="1:12" x14ac:dyDescent="0.25">
      <c r="A8" s="12">
        <v>44256</v>
      </c>
      <c r="B8" s="182" t="s">
        <v>240</v>
      </c>
      <c r="C8" s="231">
        <v>52</v>
      </c>
      <c r="D8" s="11">
        <f>D7-E8+J8</f>
        <v>6332.4</v>
      </c>
      <c r="E8" s="274">
        <v>32.58</v>
      </c>
      <c r="G8" s="11">
        <v>32.58</v>
      </c>
      <c r="J8" s="219"/>
    </row>
    <row r="9" spans="1:12" x14ac:dyDescent="0.25">
      <c r="A9" s="12"/>
      <c r="B9" s="182"/>
      <c r="J9" s="184"/>
    </row>
    <row r="10" spans="1:12" x14ac:dyDescent="0.25">
      <c r="A10" s="12"/>
      <c r="B10" s="182"/>
      <c r="J10" s="99"/>
    </row>
    <row r="11" spans="1:12" x14ac:dyDescent="0.25">
      <c r="A11" s="8"/>
      <c r="B11" s="165"/>
      <c r="C11" s="101"/>
      <c r="J11" s="45"/>
    </row>
    <row r="12" spans="1:12" x14ac:dyDescent="0.25">
      <c r="A12" s="103"/>
      <c r="B12" s="165"/>
      <c r="C12" s="101"/>
      <c r="J12" s="45"/>
    </row>
    <row r="13" spans="1:12" x14ac:dyDescent="0.25">
      <c r="A13" s="103"/>
      <c r="B13" s="165"/>
      <c r="C13" s="101"/>
      <c r="J13" s="45"/>
    </row>
    <row r="14" spans="1:12" x14ac:dyDescent="0.25">
      <c r="A14" s="103"/>
      <c r="B14" s="165"/>
      <c r="C14" s="101"/>
      <c r="J14" s="45"/>
    </row>
    <row r="15" spans="1:12" x14ac:dyDescent="0.25">
      <c r="A15" s="103"/>
      <c r="B15" s="3"/>
      <c r="J15" s="45"/>
    </row>
    <row r="16" spans="1:12" x14ac:dyDescent="0.25">
      <c r="A16" s="103"/>
      <c r="B16" s="165"/>
      <c r="J16" s="45"/>
    </row>
    <row r="17" spans="1:14" x14ac:dyDescent="0.25">
      <c r="A17" s="103"/>
      <c r="B17" s="3"/>
      <c r="J17" s="45"/>
    </row>
    <row r="18" spans="1:14" x14ac:dyDescent="0.25">
      <c r="A18" s="8">
        <v>44287</v>
      </c>
      <c r="B18" s="47" t="s">
        <v>159</v>
      </c>
      <c r="C18" s="34"/>
      <c r="D18" s="159">
        <f>D6-E20+J21</f>
        <v>6332.4</v>
      </c>
      <c r="J18" s="45"/>
    </row>
    <row r="19" spans="1:14" x14ac:dyDescent="0.25">
      <c r="A19" s="12"/>
      <c r="E19" s="157" t="s">
        <v>107</v>
      </c>
      <c r="J19" s="100"/>
      <c r="M19" s="36"/>
      <c r="N19"/>
    </row>
    <row r="20" spans="1:14" x14ac:dyDescent="0.25">
      <c r="E20" s="187">
        <f>SUM(E6:E18)</f>
        <v>357.58</v>
      </c>
      <c r="F20" s="187">
        <f>SUM(F6:F19)</f>
        <v>0</v>
      </c>
      <c r="G20" s="187">
        <f>SUM(G6:G19)</f>
        <v>32.58</v>
      </c>
      <c r="H20" s="187">
        <f>SUM(H6:H19)</f>
        <v>0</v>
      </c>
      <c r="I20" s="187">
        <f>SUM(I6:I19)</f>
        <v>325</v>
      </c>
      <c r="J20" s="158" t="s">
        <v>108</v>
      </c>
      <c r="K20" s="39">
        <f>SUM(K6:K19)</f>
        <v>0</v>
      </c>
      <c r="L20" s="39">
        <f>SUM(L6:L19)</f>
        <v>0</v>
      </c>
    </row>
    <row r="21" spans="1:14" x14ac:dyDescent="0.25">
      <c r="A21" s="37"/>
      <c r="D21" s="31"/>
      <c r="F21" s="199"/>
      <c r="G21" s="199"/>
      <c r="J21" s="39">
        <f>SUM(J6:J19)</f>
        <v>0</v>
      </c>
    </row>
    <row r="22" spans="1:14" ht="13.8" thickBot="1" x14ac:dyDescent="0.3"/>
    <row r="23" spans="1:14" x14ac:dyDescent="0.25">
      <c r="A23" s="52" t="s">
        <v>160</v>
      </c>
      <c r="B23" s="53"/>
      <c r="C23" s="54"/>
      <c r="D23" s="55"/>
      <c r="E23" s="56"/>
    </row>
    <row r="24" spans="1:14" x14ac:dyDescent="0.25">
      <c r="A24" s="170" t="s">
        <v>157</v>
      </c>
      <c r="E24" s="174">
        <v>6364.98</v>
      </c>
      <c r="F24" s="200"/>
      <c r="G24" s="200"/>
    </row>
    <row r="25" spans="1:14" x14ac:dyDescent="0.25">
      <c r="A25" s="170" t="s">
        <v>158</v>
      </c>
      <c r="E25" s="58">
        <f>D18</f>
        <v>6332.4</v>
      </c>
      <c r="F25" s="201"/>
      <c r="G25" s="201"/>
    </row>
    <row r="26" spans="1:14" x14ac:dyDescent="0.25">
      <c r="A26" s="59" t="s">
        <v>44</v>
      </c>
      <c r="B26" s="60"/>
      <c r="C26" s="61"/>
      <c r="D26" s="62"/>
      <c r="E26" s="63">
        <f>E24-E25</f>
        <v>32.579999999999927</v>
      </c>
      <c r="F26" s="200"/>
      <c r="G26" s="200"/>
    </row>
    <row r="27" spans="1:14" x14ac:dyDescent="0.25">
      <c r="A27" s="57" t="s">
        <v>32</v>
      </c>
      <c r="E27" s="58">
        <v>32.58</v>
      </c>
      <c r="F27" s="202"/>
      <c r="G27" s="202"/>
      <c r="J27" s="141"/>
    </row>
    <row r="28" spans="1:14" x14ac:dyDescent="0.25">
      <c r="A28" s="64"/>
      <c r="E28" s="65">
        <f>E26-E27</f>
        <v>-7.1054273576010019E-14</v>
      </c>
      <c r="F28" s="200"/>
      <c r="G28" s="200"/>
    </row>
    <row r="29" spans="1:14" x14ac:dyDescent="0.25">
      <c r="A29" s="66"/>
      <c r="E29" s="65"/>
      <c r="F29" s="203"/>
      <c r="G29" s="203"/>
    </row>
    <row r="30" spans="1:14" ht="13.8" thickBot="1" x14ac:dyDescent="0.3">
      <c r="A30" s="67"/>
      <c r="B30" s="68" t="s">
        <v>30</v>
      </c>
      <c r="C30" s="69"/>
      <c r="D30" s="70"/>
      <c r="E30" s="71"/>
      <c r="F30" s="203"/>
      <c r="G30" s="203"/>
    </row>
    <row r="31" spans="1:14" x14ac:dyDescent="0.25">
      <c r="B31" s="17"/>
      <c r="F31" s="200"/>
      <c r="G31" s="200"/>
    </row>
    <row r="32" spans="1:14" x14ac:dyDescent="0.25">
      <c r="A32" s="349">
        <v>44256</v>
      </c>
      <c r="B32" s="350" t="s">
        <v>240</v>
      </c>
      <c r="C32" s="231">
        <v>52</v>
      </c>
      <c r="D32" s="351" t="s">
        <v>84</v>
      </c>
      <c r="E32" s="274">
        <v>32.58</v>
      </c>
    </row>
    <row r="33" spans="1:3" x14ac:dyDescent="0.25">
      <c r="A33" s="8"/>
      <c r="B33" s="3"/>
      <c r="C33" s="106"/>
    </row>
  </sheetData>
  <mergeCells count="3">
    <mergeCell ref="A1:L1"/>
    <mergeCell ref="J3:L3"/>
    <mergeCell ref="C3:I3"/>
  </mergeCells>
  <phoneticPr fontId="0" type="noConversion"/>
  <pageMargins left="0.27559055118110237" right="0.19685039370078741" top="0.86614173228346458" bottom="0.98425196850393704" header="0.51181102362204722" footer="0.51181102362204722"/>
  <pageSetup scale="96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64"/>
  <sheetViews>
    <sheetView zoomScaleNormal="100" workbookViewId="0">
      <pane ySplit="1" topLeftCell="A26" activePane="bottomLeft" state="frozen"/>
      <selection pane="bottomLeft" activeCell="J64" sqref="J64"/>
    </sheetView>
  </sheetViews>
  <sheetFormatPr defaultColWidth="11.44140625" defaultRowHeight="13.2" x14ac:dyDescent="0.25"/>
  <cols>
    <col min="1" max="1" width="14.109375" style="36" customWidth="1"/>
    <col min="2" max="2" width="28.88671875" style="35" customWidth="1"/>
    <col min="3" max="3" width="7.88671875" style="31" customWidth="1"/>
    <col min="4" max="4" width="11" style="11" customWidth="1"/>
    <col min="5" max="5" width="10.88671875" style="11" bestFit="1" customWidth="1"/>
    <col min="6" max="6" width="8.88671875" style="11" customWidth="1"/>
    <col min="7" max="7" width="7.109375" style="11" customWidth="1"/>
    <col min="8" max="8" width="7.88671875" style="11" bestFit="1" customWidth="1"/>
    <col min="9" max="9" width="10.109375" style="11" customWidth="1"/>
    <col min="10" max="12" width="11.44140625" style="11" customWidth="1"/>
    <col min="13" max="16384" width="11.44140625" style="11"/>
  </cols>
  <sheetData>
    <row r="1" spans="1:13" ht="17.399999999999999" x14ac:dyDescent="0.3">
      <c r="A1" s="369" t="s">
        <v>43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</row>
    <row r="2" spans="1:13" x14ac:dyDescent="0.25">
      <c r="A2" s="2"/>
    </row>
    <row r="3" spans="1:13" ht="16.2" thickBot="1" x14ac:dyDescent="0.35">
      <c r="C3" s="365" t="s">
        <v>0</v>
      </c>
      <c r="D3" s="365"/>
      <c r="E3" s="365"/>
      <c r="F3" s="365"/>
      <c r="G3" s="365"/>
      <c r="H3" s="365"/>
      <c r="I3" s="365"/>
      <c r="J3" s="367" t="s">
        <v>1</v>
      </c>
      <c r="K3" s="368"/>
      <c r="L3" s="70"/>
    </row>
    <row r="4" spans="1:13" x14ac:dyDescent="0.25">
      <c r="A4" s="79" t="s">
        <v>2</v>
      </c>
      <c r="B4" s="5"/>
      <c r="C4" s="19" t="s">
        <v>41</v>
      </c>
      <c r="D4" s="76" t="s">
        <v>3</v>
      </c>
      <c r="E4" s="76" t="s">
        <v>82</v>
      </c>
      <c r="F4" s="76" t="s">
        <v>21</v>
      </c>
      <c r="G4" s="76" t="s">
        <v>19</v>
      </c>
      <c r="H4" s="76" t="s">
        <v>106</v>
      </c>
      <c r="I4" s="76" t="s">
        <v>42</v>
      </c>
      <c r="J4" s="80" t="s">
        <v>83</v>
      </c>
      <c r="K4" s="76" t="s">
        <v>20</v>
      </c>
      <c r="L4" s="172" t="s">
        <v>95</v>
      </c>
      <c r="M4" s="17" t="s">
        <v>27</v>
      </c>
    </row>
    <row r="5" spans="1:13" x14ac:dyDescent="0.25">
      <c r="A5" s="7" t="str">
        <f>'Williamscot Community'!A5</f>
        <v>2020-2021</v>
      </c>
      <c r="C5" s="180"/>
      <c r="I5" s="81"/>
    </row>
    <row r="6" spans="1:13" x14ac:dyDescent="0.25">
      <c r="A6" s="8">
        <f>'Williamscot Community'!A6</f>
        <v>43922</v>
      </c>
      <c r="B6" s="74" t="str">
        <f>'Williamscot Community'!B6</f>
        <v>OPENING BALANCE B/f 2020-21</v>
      </c>
      <c r="C6" s="180"/>
      <c r="D6" s="73">
        <v>1114.29</v>
      </c>
      <c r="E6" s="208"/>
      <c r="I6" s="42"/>
      <c r="J6" s="1"/>
    </row>
    <row r="7" spans="1:13" x14ac:dyDescent="0.25">
      <c r="A7" s="166">
        <v>43922</v>
      </c>
      <c r="B7" s="165"/>
      <c r="C7" s="180">
        <v>100711</v>
      </c>
      <c r="D7" s="11">
        <f>D6-E7+J7</f>
        <v>1094.29</v>
      </c>
      <c r="E7" s="224">
        <v>20</v>
      </c>
      <c r="F7" s="224"/>
      <c r="G7" s="224">
        <v>20</v>
      </c>
      <c r="H7" s="224"/>
      <c r="I7" s="230"/>
      <c r="J7" s="224"/>
      <c r="K7" s="224"/>
      <c r="L7" s="141"/>
      <c r="M7" s="141"/>
    </row>
    <row r="8" spans="1:13" x14ac:dyDescent="0.25">
      <c r="A8" s="8">
        <v>43922</v>
      </c>
      <c r="B8" s="165"/>
      <c r="C8" s="180">
        <v>100712</v>
      </c>
      <c r="D8" s="11">
        <f t="shared" ref="D8:D43" si="0">D7-E8+J8</f>
        <v>1084.29</v>
      </c>
      <c r="E8" s="224">
        <v>10</v>
      </c>
      <c r="F8" s="222"/>
      <c r="G8" s="224">
        <v>10</v>
      </c>
      <c r="H8" s="222"/>
      <c r="I8" s="230"/>
      <c r="J8" s="224"/>
      <c r="K8" s="224"/>
      <c r="L8" s="141"/>
      <c r="M8" s="141"/>
    </row>
    <row r="9" spans="1:13" x14ac:dyDescent="0.25">
      <c r="A9" s="8">
        <v>43922</v>
      </c>
      <c r="B9" s="165" t="s">
        <v>210</v>
      </c>
      <c r="C9" s="180"/>
      <c r="D9" s="11">
        <f t="shared" si="0"/>
        <v>1124.29</v>
      </c>
      <c r="E9" s="224"/>
      <c r="F9" s="224"/>
      <c r="G9" s="224"/>
      <c r="H9" s="224"/>
      <c r="I9" s="230"/>
      <c r="J9" s="224">
        <v>40</v>
      </c>
      <c r="K9" s="224">
        <v>40</v>
      </c>
      <c r="L9" s="141"/>
      <c r="M9" s="141"/>
    </row>
    <row r="10" spans="1:13" x14ac:dyDescent="0.25">
      <c r="A10" s="166">
        <v>43952</v>
      </c>
      <c r="B10" s="165"/>
      <c r="C10" s="180">
        <v>100713</v>
      </c>
      <c r="D10" s="11">
        <f t="shared" si="0"/>
        <v>1104.29</v>
      </c>
      <c r="E10" s="224">
        <v>20</v>
      </c>
      <c r="F10" s="224"/>
      <c r="G10" s="224">
        <v>20</v>
      </c>
      <c r="H10" s="224"/>
      <c r="I10" s="230"/>
      <c r="J10" s="224"/>
      <c r="K10" s="224"/>
      <c r="L10" s="141"/>
      <c r="M10" s="141"/>
    </row>
    <row r="11" spans="1:13" ht="13.5" customHeight="1" x14ac:dyDescent="0.25">
      <c r="A11" s="166">
        <v>43952</v>
      </c>
      <c r="B11" s="165"/>
      <c r="C11" s="180">
        <v>100714</v>
      </c>
      <c r="D11" s="11">
        <f t="shared" si="0"/>
        <v>1094.29</v>
      </c>
      <c r="E11" s="224">
        <v>10</v>
      </c>
      <c r="F11" s="224"/>
      <c r="G11" s="224">
        <v>10</v>
      </c>
      <c r="H11" s="224"/>
      <c r="I11" s="230"/>
      <c r="J11" s="224"/>
      <c r="K11" s="224"/>
      <c r="L11" s="141"/>
      <c r="M11" s="141"/>
    </row>
    <row r="12" spans="1:13" x14ac:dyDescent="0.25">
      <c r="A12" s="8">
        <v>43952</v>
      </c>
      <c r="B12" s="165" t="s">
        <v>210</v>
      </c>
      <c r="C12" s="180"/>
      <c r="D12" s="11">
        <f t="shared" si="0"/>
        <v>1136.29</v>
      </c>
      <c r="E12" s="224"/>
      <c r="F12" s="224"/>
      <c r="G12" s="224"/>
      <c r="H12" s="224"/>
      <c r="I12" s="230"/>
      <c r="J12" s="224">
        <v>42</v>
      </c>
      <c r="K12" s="224">
        <v>42</v>
      </c>
      <c r="L12" s="141"/>
      <c r="M12" s="141"/>
    </row>
    <row r="13" spans="1:13" x14ac:dyDescent="0.25">
      <c r="A13" s="166">
        <v>43983</v>
      </c>
      <c r="B13" s="165"/>
      <c r="C13" s="180">
        <v>100715</v>
      </c>
      <c r="D13" s="11">
        <f t="shared" si="0"/>
        <v>1116.29</v>
      </c>
      <c r="E13" s="224">
        <v>20</v>
      </c>
      <c r="F13" s="222"/>
      <c r="G13" s="224">
        <v>20</v>
      </c>
      <c r="H13" s="222"/>
      <c r="I13" s="230"/>
      <c r="J13" s="224"/>
      <c r="K13" s="224"/>
      <c r="L13" s="141"/>
      <c r="M13" s="141"/>
    </row>
    <row r="14" spans="1:13" x14ac:dyDescent="0.25">
      <c r="A14" s="8">
        <v>43983</v>
      </c>
      <c r="B14" s="165"/>
      <c r="C14" s="180">
        <v>100716</v>
      </c>
      <c r="D14" s="11">
        <f t="shared" si="0"/>
        <v>1106.29</v>
      </c>
      <c r="E14" s="224">
        <v>10</v>
      </c>
      <c r="F14" s="222"/>
      <c r="G14" s="224">
        <v>10</v>
      </c>
      <c r="H14" s="222"/>
      <c r="I14" s="230"/>
      <c r="J14" s="224"/>
      <c r="K14" s="224"/>
      <c r="L14" s="141"/>
      <c r="M14" s="141"/>
    </row>
    <row r="15" spans="1:13" x14ac:dyDescent="0.25">
      <c r="A15" s="166">
        <v>43983</v>
      </c>
      <c r="B15" s="165" t="s">
        <v>210</v>
      </c>
      <c r="C15" s="180"/>
      <c r="D15" s="11">
        <f t="shared" si="0"/>
        <v>1147.29</v>
      </c>
      <c r="E15" s="224"/>
      <c r="F15" s="224"/>
      <c r="G15" s="224"/>
      <c r="H15" s="224"/>
      <c r="I15" s="230"/>
      <c r="J15" s="224">
        <v>41</v>
      </c>
      <c r="K15" s="224">
        <v>41</v>
      </c>
      <c r="L15" s="141"/>
      <c r="M15" s="141"/>
    </row>
    <row r="16" spans="1:13" x14ac:dyDescent="0.25">
      <c r="A16" s="103">
        <v>44013</v>
      </c>
      <c r="B16" s="165"/>
      <c r="C16" s="180">
        <v>100717</v>
      </c>
      <c r="D16" s="11">
        <f t="shared" si="0"/>
        <v>1127.29</v>
      </c>
      <c r="E16" s="224">
        <v>20</v>
      </c>
      <c r="F16" s="222"/>
      <c r="G16" s="224">
        <v>20</v>
      </c>
      <c r="H16" s="222"/>
      <c r="I16" s="230"/>
      <c r="J16" s="224"/>
      <c r="K16" s="224"/>
      <c r="L16" s="141"/>
      <c r="M16" s="141"/>
    </row>
    <row r="17" spans="1:13" x14ac:dyDescent="0.25">
      <c r="A17" s="103">
        <v>44013</v>
      </c>
      <c r="B17" s="165"/>
      <c r="C17" s="180">
        <v>100718</v>
      </c>
      <c r="D17" s="11">
        <f t="shared" si="0"/>
        <v>1117.29</v>
      </c>
      <c r="E17" s="224">
        <v>10</v>
      </c>
      <c r="F17" s="222"/>
      <c r="G17" s="224">
        <v>10</v>
      </c>
      <c r="H17" s="222"/>
      <c r="I17" s="230"/>
      <c r="J17" s="224"/>
      <c r="K17" s="224"/>
      <c r="L17" s="141"/>
      <c r="M17" s="141"/>
    </row>
    <row r="18" spans="1:13" x14ac:dyDescent="0.25">
      <c r="A18" s="166">
        <v>44013</v>
      </c>
      <c r="B18" s="165" t="s">
        <v>210</v>
      </c>
      <c r="C18" s="180"/>
      <c r="D18" s="11">
        <f t="shared" si="0"/>
        <v>1149.29</v>
      </c>
      <c r="E18" s="224"/>
      <c r="F18" s="224"/>
      <c r="G18" s="224"/>
      <c r="H18" s="224"/>
      <c r="I18" s="230"/>
      <c r="J18" s="224">
        <v>32</v>
      </c>
      <c r="K18" s="224">
        <v>32</v>
      </c>
      <c r="L18" s="141"/>
      <c r="M18" s="141"/>
    </row>
    <row r="19" spans="1:13" x14ac:dyDescent="0.25">
      <c r="A19" s="8">
        <v>44044</v>
      </c>
      <c r="B19" s="165" t="s">
        <v>210</v>
      </c>
      <c r="C19" s="180"/>
      <c r="D19" s="11">
        <f t="shared" si="0"/>
        <v>1199.29</v>
      </c>
      <c r="E19" s="224"/>
      <c r="F19" s="222"/>
      <c r="G19" s="224"/>
      <c r="H19" s="222"/>
      <c r="I19" s="230"/>
      <c r="J19" s="224">
        <v>50</v>
      </c>
      <c r="K19" s="224">
        <v>50</v>
      </c>
      <c r="L19" s="141"/>
      <c r="M19" s="141"/>
    </row>
    <row r="20" spans="1:13" x14ac:dyDescent="0.25">
      <c r="A20" s="8">
        <v>44075</v>
      </c>
      <c r="B20" s="165"/>
      <c r="C20" s="180">
        <v>100719</v>
      </c>
      <c r="D20" s="11">
        <f t="shared" si="0"/>
        <v>1179.29</v>
      </c>
      <c r="E20" s="224">
        <v>20</v>
      </c>
      <c r="F20" s="222"/>
      <c r="G20" s="224">
        <v>20</v>
      </c>
      <c r="H20" s="222"/>
      <c r="I20" s="230"/>
      <c r="J20" s="224"/>
      <c r="K20" s="224"/>
      <c r="L20" s="141"/>
      <c r="M20" s="141"/>
    </row>
    <row r="21" spans="1:13" x14ac:dyDescent="0.25">
      <c r="A21" s="8">
        <v>44075</v>
      </c>
      <c r="B21" s="165"/>
      <c r="C21" s="180">
        <v>100720</v>
      </c>
      <c r="D21" s="11">
        <f t="shared" si="0"/>
        <v>1169.29</v>
      </c>
      <c r="E21" s="224">
        <v>10</v>
      </c>
      <c r="F21" s="222"/>
      <c r="G21" s="224">
        <v>10</v>
      </c>
      <c r="H21" s="222"/>
      <c r="I21" s="230"/>
      <c r="J21" s="224"/>
      <c r="K21" s="224"/>
      <c r="L21" s="141"/>
      <c r="M21" s="141"/>
    </row>
    <row r="22" spans="1:13" x14ac:dyDescent="0.25">
      <c r="A22" s="8">
        <v>44075</v>
      </c>
      <c r="B22" s="165" t="s">
        <v>210</v>
      </c>
      <c r="C22" s="180"/>
      <c r="D22" s="11">
        <f t="shared" si="0"/>
        <v>1210.29</v>
      </c>
      <c r="E22" s="224"/>
      <c r="F22" s="222"/>
      <c r="G22" s="224"/>
      <c r="H22" s="222"/>
      <c r="I22" s="230"/>
      <c r="J22" s="224">
        <v>41</v>
      </c>
      <c r="K22" s="224">
        <v>41</v>
      </c>
      <c r="L22" s="141"/>
      <c r="M22" s="141"/>
    </row>
    <row r="23" spans="1:13" x14ac:dyDescent="0.25">
      <c r="A23" s="103">
        <v>44105</v>
      </c>
      <c r="B23" s="165"/>
      <c r="C23" s="180">
        <v>100721</v>
      </c>
      <c r="D23" s="11">
        <f t="shared" si="0"/>
        <v>1190.29</v>
      </c>
      <c r="E23" s="224">
        <v>20</v>
      </c>
      <c r="F23" s="222"/>
      <c r="G23" s="224">
        <v>20</v>
      </c>
      <c r="H23" s="222"/>
      <c r="I23" s="230"/>
      <c r="J23" s="224"/>
      <c r="K23" s="224"/>
      <c r="L23" s="141"/>
      <c r="M23" s="141"/>
    </row>
    <row r="24" spans="1:13" x14ac:dyDescent="0.25">
      <c r="A24" s="166">
        <v>44105</v>
      </c>
      <c r="B24" s="165"/>
      <c r="C24" s="180">
        <v>100722</v>
      </c>
      <c r="D24" s="11">
        <f t="shared" si="0"/>
        <v>1180.29</v>
      </c>
      <c r="E24" s="224">
        <v>10</v>
      </c>
      <c r="F24" s="222"/>
      <c r="G24" s="224">
        <v>10</v>
      </c>
      <c r="H24" s="222"/>
      <c r="I24" s="230"/>
      <c r="J24" s="224"/>
      <c r="K24" s="224"/>
      <c r="L24" s="141"/>
      <c r="M24" s="141"/>
    </row>
    <row r="25" spans="1:13" s="209" customFormat="1" x14ac:dyDescent="0.25">
      <c r="A25" s="227">
        <v>44105</v>
      </c>
      <c r="B25" s="221" t="s">
        <v>210</v>
      </c>
      <c r="C25" s="180"/>
      <c r="D25" s="209">
        <f t="shared" si="0"/>
        <v>1221.29</v>
      </c>
      <c r="E25" s="224"/>
      <c r="F25" s="222"/>
      <c r="G25" s="224"/>
      <c r="H25" s="222"/>
      <c r="I25" s="230"/>
      <c r="J25" s="224">
        <v>41</v>
      </c>
      <c r="K25" s="224">
        <v>41</v>
      </c>
      <c r="L25" s="224"/>
      <c r="M25" s="224"/>
    </row>
    <row r="26" spans="1:13" x14ac:dyDescent="0.25">
      <c r="A26" s="103">
        <v>44136</v>
      </c>
      <c r="B26" s="165"/>
      <c r="C26" s="231">
        <v>100723</v>
      </c>
      <c r="D26" s="11">
        <f t="shared" si="0"/>
        <v>1201.29</v>
      </c>
      <c r="E26" s="228">
        <v>20</v>
      </c>
      <c r="F26" s="179"/>
      <c r="G26" s="228">
        <v>20</v>
      </c>
      <c r="H26" s="179"/>
      <c r="I26" s="230"/>
      <c r="J26" s="210"/>
      <c r="K26" s="209"/>
    </row>
    <row r="27" spans="1:13" x14ac:dyDescent="0.25">
      <c r="A27" s="103">
        <v>44136</v>
      </c>
      <c r="B27" s="165"/>
      <c r="C27" s="231">
        <v>100724</v>
      </c>
      <c r="D27" s="11">
        <f t="shared" si="0"/>
        <v>1191.29</v>
      </c>
      <c r="E27" s="228">
        <v>10</v>
      </c>
      <c r="F27" s="179"/>
      <c r="G27" s="228">
        <v>10</v>
      </c>
      <c r="H27" s="179"/>
      <c r="I27" s="230"/>
      <c r="J27" s="210"/>
      <c r="K27" s="209"/>
    </row>
    <row r="28" spans="1:13" x14ac:dyDescent="0.25">
      <c r="A28" s="103">
        <v>44136</v>
      </c>
      <c r="B28" s="165" t="s">
        <v>210</v>
      </c>
      <c r="C28" s="180"/>
      <c r="D28" s="11">
        <f t="shared" si="0"/>
        <v>1256.29</v>
      </c>
      <c r="E28" s="228"/>
      <c r="F28" s="179"/>
      <c r="G28" s="228"/>
      <c r="H28" s="179"/>
      <c r="I28" s="230"/>
      <c r="J28" s="210">
        <v>65</v>
      </c>
      <c r="K28" s="209">
        <v>65</v>
      </c>
    </row>
    <row r="29" spans="1:13" x14ac:dyDescent="0.25">
      <c r="A29" s="103">
        <v>44166</v>
      </c>
      <c r="B29" s="165" t="s">
        <v>210</v>
      </c>
      <c r="C29" s="180"/>
      <c r="D29" s="11">
        <f t="shared" si="0"/>
        <v>1288.29</v>
      </c>
      <c r="E29" s="228"/>
      <c r="F29" s="179"/>
      <c r="G29" s="228"/>
      <c r="H29" s="179"/>
      <c r="I29" s="230"/>
      <c r="J29" s="210">
        <v>32</v>
      </c>
      <c r="K29" s="209">
        <v>32</v>
      </c>
    </row>
    <row r="30" spans="1:13" x14ac:dyDescent="0.25">
      <c r="A30" s="103">
        <v>44197</v>
      </c>
      <c r="B30" s="165"/>
      <c r="C30" s="180">
        <v>100725</v>
      </c>
      <c r="D30" s="11">
        <f t="shared" si="0"/>
        <v>1268.29</v>
      </c>
      <c r="E30" s="228">
        <v>20</v>
      </c>
      <c r="F30" s="179"/>
      <c r="G30" s="228">
        <v>20</v>
      </c>
      <c r="H30" s="179"/>
      <c r="I30" s="230"/>
      <c r="J30" s="210"/>
      <c r="K30" s="209"/>
    </row>
    <row r="31" spans="1:13" x14ac:dyDescent="0.25">
      <c r="A31" s="103">
        <v>44197</v>
      </c>
      <c r="B31" s="165"/>
      <c r="C31" s="231">
        <v>100726</v>
      </c>
      <c r="D31" s="11">
        <f t="shared" si="0"/>
        <v>1258.29</v>
      </c>
      <c r="E31" s="228">
        <v>10</v>
      </c>
      <c r="F31" s="179"/>
      <c r="G31" s="228">
        <v>10</v>
      </c>
      <c r="H31" s="179"/>
      <c r="I31" s="230"/>
      <c r="J31" s="210"/>
      <c r="K31" s="209"/>
    </row>
    <row r="32" spans="1:13" x14ac:dyDescent="0.25">
      <c r="A32" s="103">
        <v>43831</v>
      </c>
      <c r="B32" s="165" t="s">
        <v>210</v>
      </c>
      <c r="C32" s="180"/>
      <c r="D32" s="11">
        <f t="shared" si="0"/>
        <v>1307.29</v>
      </c>
      <c r="E32" s="228"/>
      <c r="F32" s="179"/>
      <c r="G32" s="228"/>
      <c r="H32" s="179"/>
      <c r="I32" s="230"/>
      <c r="J32" s="210">
        <v>49</v>
      </c>
      <c r="K32" s="209">
        <v>49</v>
      </c>
    </row>
    <row r="33" spans="1:13" x14ac:dyDescent="0.25">
      <c r="A33" s="103">
        <v>44228</v>
      </c>
      <c r="B33" s="165"/>
      <c r="C33" s="231">
        <v>100727</v>
      </c>
      <c r="D33" s="11">
        <f t="shared" si="0"/>
        <v>1287.29</v>
      </c>
      <c r="E33" s="228">
        <v>20</v>
      </c>
      <c r="F33" s="179"/>
      <c r="G33" s="228">
        <v>20</v>
      </c>
      <c r="H33" s="179"/>
      <c r="I33" s="230"/>
      <c r="J33" s="210"/>
      <c r="K33" s="209"/>
    </row>
    <row r="34" spans="1:13" x14ac:dyDescent="0.25">
      <c r="A34" s="103">
        <v>44228</v>
      </c>
      <c r="B34" s="165"/>
      <c r="C34" s="231">
        <v>100728</v>
      </c>
      <c r="D34" s="11">
        <f t="shared" si="0"/>
        <v>1277.29</v>
      </c>
      <c r="E34" s="228">
        <v>10</v>
      </c>
      <c r="F34" s="179"/>
      <c r="G34" s="228">
        <v>10</v>
      </c>
      <c r="H34" s="179"/>
      <c r="I34" s="230"/>
      <c r="J34" s="210"/>
      <c r="K34" s="209"/>
    </row>
    <row r="35" spans="1:13" s="209" customFormat="1" x14ac:dyDescent="0.25">
      <c r="A35" s="225">
        <v>44228</v>
      </c>
      <c r="B35" s="221" t="s">
        <v>210</v>
      </c>
      <c r="C35" s="180"/>
      <c r="D35" s="209">
        <f t="shared" si="0"/>
        <v>1317.29</v>
      </c>
      <c r="E35" s="228"/>
      <c r="F35" s="179"/>
      <c r="G35" s="228"/>
      <c r="H35" s="179"/>
      <c r="I35" s="230"/>
      <c r="J35" s="210">
        <v>40</v>
      </c>
      <c r="K35" s="209">
        <v>40</v>
      </c>
    </row>
    <row r="36" spans="1:13" x14ac:dyDescent="0.25">
      <c r="A36" s="166">
        <v>44256</v>
      </c>
      <c r="B36" s="165"/>
      <c r="C36" s="231">
        <v>100729</v>
      </c>
      <c r="D36" s="11">
        <f t="shared" si="0"/>
        <v>1297.29</v>
      </c>
      <c r="E36" s="228">
        <v>20</v>
      </c>
      <c r="F36" s="179"/>
      <c r="G36" s="228">
        <v>20</v>
      </c>
      <c r="H36" s="179"/>
      <c r="I36" s="230"/>
      <c r="J36" s="210"/>
      <c r="K36" s="209"/>
    </row>
    <row r="37" spans="1:13" x14ac:dyDescent="0.25">
      <c r="A37" s="103">
        <v>44256</v>
      </c>
      <c r="B37" s="165"/>
      <c r="C37" s="231">
        <v>100730</v>
      </c>
      <c r="D37" s="11">
        <f t="shared" si="0"/>
        <v>1287.29</v>
      </c>
      <c r="E37" s="228">
        <v>10</v>
      </c>
      <c r="F37" s="179"/>
      <c r="G37" s="228">
        <v>10</v>
      </c>
      <c r="H37" s="179"/>
      <c r="I37" s="230"/>
      <c r="J37" s="210"/>
      <c r="K37" s="209"/>
    </row>
    <row r="38" spans="1:13" s="209" customFormat="1" x14ac:dyDescent="0.25">
      <c r="A38" s="225">
        <v>44256</v>
      </c>
      <c r="B38" s="221" t="s">
        <v>210</v>
      </c>
      <c r="C38" s="180"/>
      <c r="D38" s="209">
        <f t="shared" si="0"/>
        <v>1326.29</v>
      </c>
      <c r="E38" s="228"/>
      <c r="F38" s="179"/>
      <c r="G38" s="228"/>
      <c r="H38" s="179"/>
      <c r="I38" s="230"/>
      <c r="J38" s="210">
        <v>39</v>
      </c>
      <c r="K38" s="209">
        <v>39</v>
      </c>
    </row>
    <row r="39" spans="1:13" x14ac:dyDescent="0.25">
      <c r="A39" s="166" t="s">
        <v>241</v>
      </c>
      <c r="B39" s="220" t="s">
        <v>145</v>
      </c>
      <c r="C39" s="180"/>
      <c r="D39" s="11">
        <f t="shared" si="0"/>
        <v>1336.29</v>
      </c>
      <c r="E39" s="224"/>
      <c r="F39" s="179"/>
      <c r="G39" s="224"/>
      <c r="H39" s="179"/>
      <c r="I39" s="230"/>
      <c r="J39" s="224">
        <v>10</v>
      </c>
      <c r="K39" s="224">
        <v>10</v>
      </c>
    </row>
    <row r="40" spans="1:13" x14ac:dyDescent="0.25">
      <c r="A40" s="103"/>
      <c r="B40" s="221" t="s">
        <v>146</v>
      </c>
      <c r="C40" s="180"/>
      <c r="D40" s="11">
        <f t="shared" si="0"/>
        <v>1346.29</v>
      </c>
      <c r="E40" s="224"/>
      <c r="F40" s="179"/>
      <c r="G40" s="224"/>
      <c r="H40" s="179"/>
      <c r="I40" s="230"/>
      <c r="J40" s="224">
        <v>10</v>
      </c>
      <c r="K40" s="224">
        <v>10</v>
      </c>
    </row>
    <row r="41" spans="1:13" x14ac:dyDescent="0.25">
      <c r="A41" s="103"/>
      <c r="B41" s="221" t="s">
        <v>147</v>
      </c>
      <c r="C41" s="180"/>
      <c r="D41" s="11">
        <f t="shared" si="0"/>
        <v>1356.29</v>
      </c>
      <c r="E41" s="224"/>
      <c r="F41" s="179"/>
      <c r="G41" s="224"/>
      <c r="H41" s="179"/>
      <c r="I41" s="230"/>
      <c r="J41" s="224">
        <v>10</v>
      </c>
      <c r="K41" s="224">
        <v>10</v>
      </c>
    </row>
    <row r="42" spans="1:13" x14ac:dyDescent="0.25">
      <c r="A42" s="103"/>
      <c r="B42" s="221" t="s">
        <v>148</v>
      </c>
      <c r="C42" s="180"/>
      <c r="D42" s="11">
        <f t="shared" si="0"/>
        <v>1366.29</v>
      </c>
      <c r="E42" s="224"/>
      <c r="F42" s="179"/>
      <c r="G42" s="224"/>
      <c r="H42" s="179"/>
      <c r="I42" s="230"/>
      <c r="J42" s="224">
        <v>10</v>
      </c>
      <c r="K42" s="224">
        <v>10</v>
      </c>
    </row>
    <row r="43" spans="1:13" x14ac:dyDescent="0.25">
      <c r="A43" s="103"/>
      <c r="B43" s="221" t="s">
        <v>149</v>
      </c>
      <c r="C43" s="180"/>
      <c r="D43" s="11">
        <f t="shared" si="0"/>
        <v>1376.29</v>
      </c>
      <c r="E43" s="209"/>
      <c r="F43" s="179"/>
      <c r="G43" s="209"/>
      <c r="H43" s="179"/>
      <c r="I43" s="230"/>
      <c r="J43" s="209">
        <v>10</v>
      </c>
      <c r="K43" s="209">
        <v>10</v>
      </c>
    </row>
    <row r="44" spans="1:13" x14ac:dyDescent="0.25">
      <c r="A44" s="103"/>
      <c r="B44" s="165"/>
      <c r="C44" s="180"/>
      <c r="E44" s="228"/>
      <c r="F44" s="179"/>
      <c r="G44" s="228"/>
      <c r="H44" s="179"/>
      <c r="I44" s="230"/>
      <c r="J44" s="210"/>
      <c r="K44" s="209"/>
    </row>
    <row r="45" spans="1:13" x14ac:dyDescent="0.25">
      <c r="A45" s="8">
        <v>44287</v>
      </c>
      <c r="B45" s="47" t="str">
        <f>'Williamscot Community'!B18</f>
        <v>CLOSING BALANCE C/F 2020-21</v>
      </c>
      <c r="D45" s="159">
        <f>D6-E47+J47</f>
        <v>1376.29</v>
      </c>
      <c r="E45" s="209"/>
      <c r="F45" s="209"/>
      <c r="G45" s="209"/>
      <c r="H45" s="209"/>
      <c r="I45" s="175"/>
      <c r="J45" s="209"/>
      <c r="K45" s="209"/>
    </row>
    <row r="46" spans="1:13" x14ac:dyDescent="0.25">
      <c r="E46" s="310" t="s">
        <v>107</v>
      </c>
      <c r="F46" s="209"/>
      <c r="G46" s="209"/>
      <c r="H46" s="209"/>
      <c r="I46" s="311"/>
      <c r="J46" s="312" t="s">
        <v>108</v>
      </c>
      <c r="K46" s="209"/>
    </row>
    <row r="47" spans="1:13" x14ac:dyDescent="0.25">
      <c r="E47" s="38">
        <f>SUM(E7:E44)</f>
        <v>300</v>
      </c>
      <c r="F47" s="187">
        <f>SUM(F7:F44)</f>
        <v>0</v>
      </c>
      <c r="G47" s="187">
        <f>SUM(G7:G45)</f>
        <v>300</v>
      </c>
      <c r="H47" s="187">
        <f t="shared" ref="H47:M47" si="1">SUM(H7:H44)</f>
        <v>0</v>
      </c>
      <c r="I47" s="187">
        <f t="shared" si="1"/>
        <v>0</v>
      </c>
      <c r="J47" s="39">
        <f t="shared" si="1"/>
        <v>562</v>
      </c>
      <c r="K47" s="39">
        <f t="shared" si="1"/>
        <v>562</v>
      </c>
      <c r="L47" s="39">
        <f t="shared" si="1"/>
        <v>0</v>
      </c>
      <c r="M47" s="39">
        <f t="shared" si="1"/>
        <v>0</v>
      </c>
    </row>
    <row r="48" spans="1:13" ht="13.8" thickBot="1" x14ac:dyDescent="0.3"/>
    <row r="49" spans="1:6" x14ac:dyDescent="0.25">
      <c r="A49" s="52" t="str">
        <f>'Williamscot Community'!A23</f>
        <v>Reconciled 31/03/2021</v>
      </c>
      <c r="B49" s="53"/>
      <c r="C49" s="54"/>
      <c r="D49" s="55"/>
      <c r="E49" s="56"/>
    </row>
    <row r="50" spans="1:6" x14ac:dyDescent="0.25">
      <c r="A50" s="207" t="str">
        <f>'Williamscot Community'!A24</f>
        <v>Balance per statement: 31/03/2021</v>
      </c>
      <c r="E50" s="173">
        <v>1476.29</v>
      </c>
      <c r="F50" s="46"/>
    </row>
    <row r="51" spans="1:6" x14ac:dyDescent="0.25">
      <c r="A51" s="207" t="str">
        <f>'Williamscot Community'!A25</f>
        <v>Balance per account: 31/03/2021</v>
      </c>
      <c r="E51" s="58">
        <v>1376.29</v>
      </c>
      <c r="F51" s="46"/>
    </row>
    <row r="52" spans="1:6" x14ac:dyDescent="0.25">
      <c r="A52" s="59" t="s">
        <v>44</v>
      </c>
      <c r="B52" s="60"/>
      <c r="C52" s="61"/>
      <c r="D52" s="62"/>
      <c r="E52" s="63">
        <f>E50-E51</f>
        <v>100</v>
      </c>
      <c r="F52" s="46"/>
    </row>
    <row r="53" spans="1:6" x14ac:dyDescent="0.25">
      <c r="A53" s="57" t="s">
        <v>32</v>
      </c>
      <c r="E53" s="58">
        <v>100</v>
      </c>
      <c r="F53" s="1"/>
    </row>
    <row r="54" spans="1:6" x14ac:dyDescent="0.25">
      <c r="A54" s="64"/>
      <c r="E54" s="65">
        <f>E52-E53</f>
        <v>0</v>
      </c>
    </row>
    <row r="55" spans="1:6" x14ac:dyDescent="0.25">
      <c r="A55" s="66"/>
      <c r="E55" s="65"/>
    </row>
    <row r="56" spans="1:6" ht="13.8" thickBot="1" x14ac:dyDescent="0.3">
      <c r="A56" s="67"/>
      <c r="B56" s="68" t="s">
        <v>30</v>
      </c>
      <c r="C56" s="69"/>
      <c r="D56" s="70"/>
      <c r="E56" s="71"/>
    </row>
    <row r="57" spans="1:6" x14ac:dyDescent="0.25">
      <c r="A57" s="353">
        <v>44136</v>
      </c>
      <c r="B57" s="165"/>
      <c r="C57" s="231">
        <v>100723</v>
      </c>
      <c r="E57" s="352">
        <v>20</v>
      </c>
      <c r="F57" s="141"/>
    </row>
    <row r="58" spans="1:6" x14ac:dyDescent="0.25">
      <c r="A58" s="353">
        <v>44136</v>
      </c>
      <c r="B58" s="165"/>
      <c r="C58" s="231">
        <v>100724</v>
      </c>
      <c r="E58" s="352">
        <v>10</v>
      </c>
      <c r="F58" s="141"/>
    </row>
    <row r="59" spans="1:6" x14ac:dyDescent="0.25">
      <c r="A59" s="353">
        <v>44197</v>
      </c>
      <c r="B59" s="165"/>
      <c r="C59" s="231">
        <v>100726</v>
      </c>
      <c r="E59" s="352">
        <v>10</v>
      </c>
      <c r="F59" s="141"/>
    </row>
    <row r="60" spans="1:6" x14ac:dyDescent="0.25">
      <c r="A60" s="353">
        <v>44228</v>
      </c>
      <c r="B60" s="165"/>
      <c r="C60" s="231">
        <v>100727</v>
      </c>
      <c r="E60" s="352">
        <v>20</v>
      </c>
      <c r="F60" s="141"/>
    </row>
    <row r="61" spans="1:6" x14ac:dyDescent="0.25">
      <c r="A61" s="353">
        <v>44228</v>
      </c>
      <c r="B61" s="165"/>
      <c r="C61" s="231">
        <v>100728</v>
      </c>
      <c r="E61" s="352">
        <v>10</v>
      </c>
      <c r="F61" s="141"/>
    </row>
    <row r="62" spans="1:6" x14ac:dyDescent="0.25">
      <c r="A62" s="347">
        <v>44256</v>
      </c>
      <c r="B62" s="165"/>
      <c r="C62" s="231">
        <v>100729</v>
      </c>
      <c r="E62" s="352">
        <v>20</v>
      </c>
    </row>
    <row r="63" spans="1:6" x14ac:dyDescent="0.25">
      <c r="A63" s="353">
        <v>44256</v>
      </c>
      <c r="B63" s="165"/>
      <c r="C63" s="231">
        <v>100730</v>
      </c>
      <c r="E63" s="352">
        <v>10</v>
      </c>
    </row>
    <row r="64" spans="1:6" x14ac:dyDescent="0.25">
      <c r="B64" s="215"/>
      <c r="C64" s="11"/>
    </row>
  </sheetData>
  <mergeCells count="3">
    <mergeCell ref="A1:K1"/>
    <mergeCell ref="C3:I3"/>
    <mergeCell ref="J3:K3"/>
  </mergeCells>
  <phoneticPr fontId="0" type="noConversion"/>
  <pageMargins left="0.70866141732283472" right="0.51181102362204722" top="0.27559055118110237" bottom="0.39370078740157483" header="0.31496062992125984" footer="0.31496062992125984"/>
  <pageSetup paperSize="9" scale="98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zoomScaleNormal="100" workbookViewId="0">
      <selection activeCell="J41" sqref="J41"/>
    </sheetView>
  </sheetViews>
  <sheetFormatPr defaultColWidth="11.44140625" defaultRowHeight="13.2" x14ac:dyDescent="0.25"/>
  <cols>
    <col min="1" max="1" width="11.109375" bestFit="1" customWidth="1"/>
    <col min="2" max="2" width="27.88671875" style="3" customWidth="1"/>
    <col min="3" max="3" width="7.88671875" style="4" customWidth="1"/>
    <col min="4" max="4" width="8.44140625" style="1" customWidth="1"/>
    <col min="5" max="5" width="11.44140625" style="1" customWidth="1"/>
    <col min="6" max="6" width="26.88671875" style="1" customWidth="1"/>
    <col min="7" max="7" width="8.44140625" style="1" hidden="1" customWidth="1"/>
    <col min="8" max="16384" width="11.44140625" style="1"/>
  </cols>
  <sheetData>
    <row r="1" spans="1:7" ht="17.399999999999999" x14ac:dyDescent="0.3">
      <c r="A1" s="369" t="s">
        <v>45</v>
      </c>
      <c r="B1" s="369"/>
      <c r="C1" s="369"/>
      <c r="D1" s="369"/>
      <c r="E1" s="369"/>
      <c r="F1" s="369"/>
      <c r="G1" s="369"/>
    </row>
    <row r="2" spans="1:7" x14ac:dyDescent="0.25">
      <c r="A2" s="2"/>
    </row>
    <row r="3" spans="1:7" ht="16.2" thickBot="1" x14ac:dyDescent="0.35">
      <c r="C3" s="365" t="s">
        <v>0</v>
      </c>
      <c r="D3" s="365"/>
      <c r="E3" s="365"/>
      <c r="F3" s="367" t="s">
        <v>1</v>
      </c>
      <c r="G3" s="368"/>
    </row>
    <row r="4" spans="1:7" s="15" customFormat="1" x14ac:dyDescent="0.25">
      <c r="A4" s="79" t="s">
        <v>2</v>
      </c>
      <c r="B4" s="6"/>
      <c r="C4" s="19" t="s">
        <v>41</v>
      </c>
      <c r="D4" s="76" t="s">
        <v>3</v>
      </c>
      <c r="E4" s="76" t="s">
        <v>82</v>
      </c>
      <c r="F4" s="80" t="s">
        <v>83</v>
      </c>
      <c r="G4" s="76" t="s">
        <v>35</v>
      </c>
    </row>
    <row r="5" spans="1:7" x14ac:dyDescent="0.25">
      <c r="A5" s="7" t="str">
        <f>'Playground Main'!A5</f>
        <v>2020-2021</v>
      </c>
      <c r="E5" s="87"/>
    </row>
    <row r="6" spans="1:7" x14ac:dyDescent="0.25">
      <c r="A6" s="12">
        <f>'Playground Main'!A6</f>
        <v>43922</v>
      </c>
      <c r="B6" s="74" t="str">
        <f>'Playground Main'!B6</f>
        <v>OPENING BALANCE B/f 2020-21</v>
      </c>
      <c r="D6" s="48">
        <v>1745.54</v>
      </c>
      <c r="E6" s="51"/>
    </row>
    <row r="7" spans="1:7" x14ac:dyDescent="0.25">
      <c r="A7" s="8">
        <v>43922</v>
      </c>
      <c r="B7" s="165" t="s">
        <v>209</v>
      </c>
      <c r="E7" s="51"/>
      <c r="F7" s="228">
        <v>0.28999999999999998</v>
      </c>
      <c r="G7" s="1">
        <v>0.06</v>
      </c>
    </row>
    <row r="8" spans="1:7" x14ac:dyDescent="0.25">
      <c r="A8" s="8">
        <v>43952</v>
      </c>
      <c r="B8" s="165" t="s">
        <v>209</v>
      </c>
      <c r="E8" s="51"/>
      <c r="F8" s="228">
        <v>0.27</v>
      </c>
      <c r="G8" s="1">
        <v>0.06</v>
      </c>
    </row>
    <row r="9" spans="1:7" x14ac:dyDescent="0.25">
      <c r="A9" s="166">
        <v>43983</v>
      </c>
      <c r="B9" s="165" t="s">
        <v>209</v>
      </c>
      <c r="E9" s="51"/>
      <c r="F9" s="228">
        <v>0.01</v>
      </c>
      <c r="G9" s="1">
        <v>0.06</v>
      </c>
    </row>
    <row r="10" spans="1:7" x14ac:dyDescent="0.25">
      <c r="A10" s="8">
        <v>44013</v>
      </c>
      <c r="B10" s="165" t="s">
        <v>209</v>
      </c>
      <c r="E10" s="51"/>
      <c r="F10" s="209">
        <v>0.01</v>
      </c>
      <c r="G10" s="1">
        <v>0.06</v>
      </c>
    </row>
    <row r="11" spans="1:7" x14ac:dyDescent="0.25">
      <c r="A11" s="8">
        <v>44044</v>
      </c>
      <c r="B11" s="165" t="s">
        <v>211</v>
      </c>
      <c r="E11" s="51"/>
      <c r="F11" s="228">
        <v>2500</v>
      </c>
      <c r="G11" s="1">
        <v>0.06</v>
      </c>
    </row>
    <row r="12" spans="1:7" x14ac:dyDescent="0.25">
      <c r="A12" s="8">
        <v>44044</v>
      </c>
      <c r="B12" s="165" t="s">
        <v>209</v>
      </c>
      <c r="E12" s="51"/>
      <c r="F12" s="228">
        <v>0.02</v>
      </c>
      <c r="G12" s="1">
        <v>0.06</v>
      </c>
    </row>
    <row r="13" spans="1:7" x14ac:dyDescent="0.25">
      <c r="A13" s="8">
        <v>44075</v>
      </c>
      <c r="B13" s="165" t="s">
        <v>209</v>
      </c>
      <c r="E13" s="51"/>
      <c r="F13" s="228">
        <v>0.03</v>
      </c>
      <c r="G13" s="1">
        <v>0.06</v>
      </c>
    </row>
    <row r="14" spans="1:7" s="228" customFormat="1" x14ac:dyDescent="0.25">
      <c r="A14" s="227">
        <v>44105</v>
      </c>
      <c r="B14" s="165" t="s">
        <v>209</v>
      </c>
      <c r="C14" s="179"/>
      <c r="E14" s="229"/>
      <c r="F14" s="228">
        <v>0.04</v>
      </c>
      <c r="G14" s="228">
        <v>0.06</v>
      </c>
    </row>
    <row r="15" spans="1:7" x14ac:dyDescent="0.25">
      <c r="A15" s="8">
        <v>44136</v>
      </c>
      <c r="B15" s="165" t="s">
        <v>209</v>
      </c>
      <c r="E15" s="51"/>
      <c r="F15" s="228">
        <v>0.03</v>
      </c>
      <c r="G15" s="1">
        <v>0.06</v>
      </c>
    </row>
    <row r="16" spans="1:7" x14ac:dyDescent="0.25">
      <c r="A16" s="8">
        <v>44166</v>
      </c>
      <c r="B16" s="165" t="s">
        <v>209</v>
      </c>
      <c r="E16" s="51"/>
      <c r="F16" s="228">
        <v>0.04</v>
      </c>
      <c r="G16" s="1">
        <v>0.1</v>
      </c>
    </row>
    <row r="17" spans="1:7" s="32" customFormat="1" x14ac:dyDescent="0.25">
      <c r="A17" s="8">
        <v>44197</v>
      </c>
      <c r="B17" s="165" t="s">
        <v>209</v>
      </c>
      <c r="C17" s="33"/>
      <c r="D17" s="1"/>
      <c r="E17" s="51"/>
      <c r="F17" s="228">
        <v>0.04</v>
      </c>
      <c r="G17" s="1">
        <v>0.1</v>
      </c>
    </row>
    <row r="18" spans="1:7" s="32" customFormat="1" x14ac:dyDescent="0.25">
      <c r="A18" s="8">
        <v>44228</v>
      </c>
      <c r="B18" s="165" t="s">
        <v>209</v>
      </c>
      <c r="C18" s="33"/>
      <c r="D18" s="1"/>
      <c r="E18" s="51"/>
      <c r="F18" s="228">
        <v>0.03</v>
      </c>
      <c r="G18" s="1"/>
    </row>
    <row r="19" spans="1:7" s="32" customFormat="1" x14ac:dyDescent="0.25">
      <c r="A19" s="8">
        <v>44256</v>
      </c>
      <c r="B19" s="165" t="s">
        <v>209</v>
      </c>
      <c r="C19" s="33"/>
      <c r="D19" s="1"/>
      <c r="E19" s="51"/>
      <c r="F19" s="228">
        <v>0.04</v>
      </c>
      <c r="G19" s="1"/>
    </row>
    <row r="20" spans="1:7" s="32" customFormat="1" x14ac:dyDescent="0.25">
      <c r="A20" s="8">
        <v>44256</v>
      </c>
      <c r="B20" s="165" t="s">
        <v>254</v>
      </c>
      <c r="C20" s="33"/>
      <c r="D20" s="1"/>
      <c r="E20" s="51"/>
      <c r="F20" s="228">
        <v>200</v>
      </c>
      <c r="G20" s="1"/>
    </row>
    <row r="21" spans="1:7" s="32" customFormat="1" x14ac:dyDescent="0.25">
      <c r="A21" s="8"/>
      <c r="B21" s="3"/>
      <c r="C21" s="33"/>
      <c r="D21" s="1"/>
      <c r="E21" s="51"/>
      <c r="F21" s="11"/>
      <c r="G21" s="11"/>
    </row>
    <row r="22" spans="1:7" s="32" customFormat="1" x14ac:dyDescent="0.25">
      <c r="A22" s="8">
        <f>'Playground Main'!A45</f>
        <v>44287</v>
      </c>
      <c r="B22" s="47" t="str">
        <f>'Playground Main'!B45</f>
        <v>CLOSING BALANCE C/F 2020-21</v>
      </c>
      <c r="C22" s="33"/>
      <c r="D22" s="73">
        <f>D6+F24</f>
        <v>4446.3900000000003</v>
      </c>
      <c r="E22" s="88"/>
      <c r="F22" s="11"/>
      <c r="G22" s="11"/>
    </row>
    <row r="23" spans="1:7" x14ac:dyDescent="0.25">
      <c r="E23" s="157" t="s">
        <v>107</v>
      </c>
      <c r="F23" s="158" t="s">
        <v>108</v>
      </c>
      <c r="G23" s="13">
        <f>SUM(G6:G17)</f>
        <v>0.74</v>
      </c>
    </row>
    <row r="24" spans="1:7" x14ac:dyDescent="0.25">
      <c r="E24" s="38">
        <f>SUM(E7:E17)</f>
        <v>0</v>
      </c>
      <c r="F24" s="38">
        <f>SUM(F7:F20)</f>
        <v>2700.8500000000004</v>
      </c>
    </row>
    <row r="26" spans="1:7" ht="13.8" thickBot="1" x14ac:dyDescent="0.3"/>
    <row r="27" spans="1:7" x14ac:dyDescent="0.25">
      <c r="A27" s="52" t="str">
        <f>'Playground Main'!A49</f>
        <v>Reconciled 31/03/2021</v>
      </c>
      <c r="B27" s="53"/>
      <c r="C27" s="54"/>
      <c r="D27" s="55"/>
      <c r="E27" s="82"/>
    </row>
    <row r="28" spans="1:7" x14ac:dyDescent="0.25">
      <c r="A28" s="86" t="str">
        <f>'Playground Main'!A50</f>
        <v>Balance per statement: 31/03/2021</v>
      </c>
      <c r="B28" s="35"/>
      <c r="C28" s="31"/>
      <c r="D28" s="11"/>
      <c r="E28" s="175">
        <v>4446.3900000000003</v>
      </c>
    </row>
    <row r="29" spans="1:7" x14ac:dyDescent="0.25">
      <c r="A29" s="86" t="str">
        <f>'Playground Main'!A51</f>
        <v>Balance per account: 31/03/2021</v>
      </c>
      <c r="B29" s="35"/>
      <c r="C29" s="31"/>
      <c r="D29" s="11"/>
      <c r="E29" s="42">
        <f>D22</f>
        <v>4446.3900000000003</v>
      </c>
    </row>
    <row r="30" spans="1:7" x14ac:dyDescent="0.25">
      <c r="A30" s="59" t="s">
        <v>44</v>
      </c>
      <c r="B30" s="60"/>
      <c r="C30" s="61"/>
      <c r="D30" s="62"/>
      <c r="E30" s="83">
        <f>E28-E29</f>
        <v>0</v>
      </c>
    </row>
    <row r="31" spans="1:7" x14ac:dyDescent="0.25">
      <c r="A31" s="57" t="s">
        <v>31</v>
      </c>
      <c r="B31" s="35"/>
      <c r="C31" s="31"/>
      <c r="D31" s="11"/>
      <c r="E31" s="42"/>
    </row>
    <row r="32" spans="1:7" x14ac:dyDescent="0.25">
      <c r="A32" s="64"/>
      <c r="B32" s="35"/>
      <c r="C32" s="31"/>
      <c r="D32" s="11"/>
      <c r="E32" s="84">
        <f>E30-E31</f>
        <v>0</v>
      </c>
    </row>
    <row r="33" spans="1:5" x14ac:dyDescent="0.25">
      <c r="A33" s="66"/>
      <c r="B33" s="35"/>
      <c r="C33" s="31"/>
      <c r="D33" s="11"/>
      <c r="E33" s="84"/>
    </row>
    <row r="34" spans="1:5" ht="13.8" thickBot="1" x14ac:dyDescent="0.3">
      <c r="A34" s="67"/>
      <c r="B34" s="68" t="s">
        <v>30</v>
      </c>
      <c r="C34" s="69"/>
      <c r="D34" s="70"/>
      <c r="E34" s="85"/>
    </row>
  </sheetData>
  <mergeCells count="3">
    <mergeCell ref="A1:G1"/>
    <mergeCell ref="C3:E3"/>
    <mergeCell ref="F3:G3"/>
  </mergeCells>
  <phoneticPr fontId="0" type="noConversion"/>
  <pageMargins left="0.43307086614173229" right="0.35433070866141736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66"/>
  <sheetViews>
    <sheetView zoomScale="80" zoomScaleNormal="80" workbookViewId="0">
      <selection activeCell="P101" sqref="P101"/>
    </sheetView>
  </sheetViews>
  <sheetFormatPr defaultColWidth="8.88671875" defaultRowHeight="13.8" x14ac:dyDescent="0.25"/>
  <cols>
    <col min="2" max="2" width="8.88671875" style="109"/>
    <col min="7" max="7" width="10.88671875" customWidth="1"/>
    <col min="8" max="8" width="11.5546875" customWidth="1"/>
    <col min="9" max="9" width="15" style="114" bestFit="1" customWidth="1"/>
    <col min="10" max="10" width="15" style="114" customWidth="1"/>
    <col min="11" max="11" width="11.88671875" style="9" customWidth="1"/>
    <col min="12" max="12" width="11.5546875" style="1" customWidth="1"/>
    <col min="13" max="13" width="9.109375" style="1" customWidth="1"/>
    <col min="14" max="15" width="9.88671875" bestFit="1" customWidth="1"/>
  </cols>
  <sheetData>
    <row r="1" spans="1:13" ht="17.399999999999999" x14ac:dyDescent="0.3">
      <c r="A1" s="369" t="s">
        <v>5</v>
      </c>
      <c r="B1" s="369"/>
      <c r="C1" s="369"/>
      <c r="D1" s="369"/>
      <c r="E1" s="369"/>
      <c r="F1" s="369"/>
      <c r="G1" s="369"/>
      <c r="H1" s="369"/>
      <c r="I1" s="369"/>
      <c r="J1" s="204"/>
      <c r="K1" s="28"/>
    </row>
    <row r="3" spans="1:13" x14ac:dyDescent="0.25">
      <c r="A3" s="372" t="s">
        <v>162</v>
      </c>
      <c r="B3" s="372"/>
      <c r="C3" s="372"/>
      <c r="D3" s="372"/>
      <c r="E3" s="372"/>
      <c r="F3" s="372"/>
      <c r="G3" s="372"/>
      <c r="H3" s="372"/>
      <c r="I3" s="372"/>
      <c r="J3" s="205"/>
      <c r="K3" s="29"/>
    </row>
    <row r="4" spans="1:13" x14ac:dyDescent="0.25">
      <c r="A4" s="27"/>
      <c r="B4" s="27"/>
      <c r="C4" s="27"/>
      <c r="D4" s="27"/>
      <c r="E4" s="27"/>
      <c r="F4" s="27"/>
      <c r="G4" s="27"/>
      <c r="H4" s="27"/>
      <c r="I4" s="104"/>
      <c r="J4" s="104"/>
      <c r="K4" s="29"/>
    </row>
    <row r="5" spans="1:13" x14ac:dyDescent="0.25">
      <c r="A5" s="27"/>
      <c r="B5" s="27"/>
      <c r="C5" s="27"/>
      <c r="D5" s="27"/>
      <c r="E5" s="27"/>
      <c r="F5" s="27"/>
      <c r="G5" s="27"/>
      <c r="H5" s="27"/>
      <c r="I5" s="104"/>
      <c r="J5" s="104"/>
      <c r="K5" s="29"/>
    </row>
    <row r="6" spans="1:13" ht="17.399999999999999" x14ac:dyDescent="0.3">
      <c r="A6" s="93" t="s">
        <v>1</v>
      </c>
      <c r="J6" s="171" t="s">
        <v>161</v>
      </c>
      <c r="K6" s="171" t="s">
        <v>139</v>
      </c>
    </row>
    <row r="7" spans="1:13" x14ac:dyDescent="0.25">
      <c r="B7" s="109" t="s">
        <v>115</v>
      </c>
      <c r="C7" s="92"/>
      <c r="D7" s="92"/>
      <c r="E7" s="92"/>
      <c r="F7" s="92"/>
      <c r="G7" s="92"/>
      <c r="H7" s="92"/>
      <c r="I7" s="107">
        <f>'Wardington Community (Barclays)'!Z73+'Wardington Community (Unity)'!Z34</f>
        <v>12000</v>
      </c>
      <c r="J7" s="9">
        <v>12000</v>
      </c>
      <c r="K7" s="9">
        <v>12000</v>
      </c>
    </row>
    <row r="8" spans="1:13" x14ac:dyDescent="0.25">
      <c r="B8" s="109" t="s">
        <v>62</v>
      </c>
      <c r="C8" s="92"/>
      <c r="D8" s="92"/>
      <c r="E8" s="92"/>
      <c r="F8" s="92"/>
      <c r="G8" s="92"/>
      <c r="H8" s="92"/>
      <c r="I8" s="107">
        <f>'Williamscot Community'!L20</f>
        <v>0</v>
      </c>
      <c r="J8" s="9">
        <v>2176</v>
      </c>
      <c r="K8" s="9">
        <v>3080</v>
      </c>
    </row>
    <row r="9" spans="1:13" x14ac:dyDescent="0.25">
      <c r="B9" s="109" t="s">
        <v>97</v>
      </c>
      <c r="I9" s="107">
        <f>'Wardington Community (Barclays)'!AD9</f>
        <v>0</v>
      </c>
      <c r="J9" s="9">
        <v>485.91</v>
      </c>
      <c r="K9" s="9">
        <v>485.91</v>
      </c>
    </row>
    <row r="10" spans="1:13" x14ac:dyDescent="0.25">
      <c r="B10" s="109" t="s">
        <v>109</v>
      </c>
      <c r="I10" s="107">
        <f>'Wardington Community (Barclays)'!AB73+'Wardington Community (Unity)'!AB34</f>
        <v>1083.3699999999999</v>
      </c>
      <c r="J10" s="9">
        <v>692.29</v>
      </c>
      <c r="K10" s="9">
        <v>1230.8399999999999</v>
      </c>
    </row>
    <row r="11" spans="1:13" x14ac:dyDescent="0.25">
      <c r="B11" s="109" t="s">
        <v>116</v>
      </c>
      <c r="I11" s="107">
        <f>'Wardington Community (Barclays)'!AA73</f>
        <v>867.56</v>
      </c>
      <c r="J11" s="9">
        <v>867.56</v>
      </c>
      <c r="K11" s="9">
        <v>867.56</v>
      </c>
    </row>
    <row r="12" spans="1:13" x14ac:dyDescent="0.25">
      <c r="B12" s="109" t="s">
        <v>117</v>
      </c>
      <c r="I12" s="107">
        <f>'Wardington Community (Barclays)'!AD73+'Wardington Community (Unity)'!AD34</f>
        <v>242.96</v>
      </c>
      <c r="J12" s="9">
        <v>0</v>
      </c>
      <c r="K12" s="9">
        <v>0</v>
      </c>
    </row>
    <row r="13" spans="1:13" x14ac:dyDescent="0.25">
      <c r="B13" s="109" t="s">
        <v>112</v>
      </c>
      <c r="I13" s="107">
        <f>'Wardington Community (Barclays)'!AC73+'Wardington Community (Unity)'!AC34</f>
        <v>440</v>
      </c>
      <c r="J13" s="9">
        <v>248</v>
      </c>
      <c r="K13" s="9">
        <v>335</v>
      </c>
      <c r="L13"/>
      <c r="M13"/>
    </row>
    <row r="14" spans="1:13" x14ac:dyDescent="0.25">
      <c r="B14" s="109" t="s">
        <v>63</v>
      </c>
      <c r="H14" s="169"/>
      <c r="I14" s="107">
        <f>'Playground Main'!K47</f>
        <v>562</v>
      </c>
      <c r="J14" s="9">
        <v>526</v>
      </c>
      <c r="K14" s="9">
        <v>516</v>
      </c>
      <c r="L14"/>
      <c r="M14"/>
    </row>
    <row r="15" spans="1:13" x14ac:dyDescent="0.25">
      <c r="B15" s="109" t="s">
        <v>258</v>
      </c>
      <c r="I15" s="107">
        <f>'Playground 2nd'!F24</f>
        <v>2700.8500000000004</v>
      </c>
      <c r="J15" s="9">
        <v>3.5399999999999991</v>
      </c>
      <c r="K15" s="9">
        <v>2.57</v>
      </c>
      <c r="L15"/>
      <c r="M15"/>
    </row>
    <row r="16" spans="1:13" x14ac:dyDescent="0.25">
      <c r="B16" s="109" t="s">
        <v>153</v>
      </c>
      <c r="I16" s="107">
        <f>'Williamscot Community'!J21-'Williamscot Community'!L20</f>
        <v>0</v>
      </c>
      <c r="J16" s="9">
        <v>500</v>
      </c>
      <c r="K16" s="9">
        <v>696</v>
      </c>
      <c r="L16"/>
      <c r="M16"/>
    </row>
    <row r="17" spans="1:13" x14ac:dyDescent="0.25">
      <c r="B17" s="109" t="s">
        <v>151</v>
      </c>
      <c r="I17" s="107">
        <f>'Base Rate Tracker'!E14</f>
        <v>0</v>
      </c>
      <c r="J17" s="9">
        <v>0</v>
      </c>
      <c r="K17" s="9">
        <v>0</v>
      </c>
      <c r="L17"/>
      <c r="M17"/>
    </row>
    <row r="18" spans="1:13" x14ac:dyDescent="0.25">
      <c r="B18" s="109" t="s">
        <v>264</v>
      </c>
      <c r="I18" s="115">
        <f>+'Wardington Community (Unity)'!AG34</f>
        <v>22092.34</v>
      </c>
      <c r="J18" s="9">
        <v>0</v>
      </c>
      <c r="K18" s="9">
        <v>239.96</v>
      </c>
      <c r="L18"/>
      <c r="M18"/>
    </row>
    <row r="19" spans="1:13" x14ac:dyDescent="0.25">
      <c r="A19" s="374" t="s">
        <v>61</v>
      </c>
      <c r="B19" s="374"/>
      <c r="C19" s="374"/>
      <c r="D19" s="374"/>
      <c r="E19" s="374"/>
      <c r="F19" s="374"/>
      <c r="G19" s="374"/>
      <c r="H19" s="374"/>
      <c r="I19" s="116">
        <f>SUM(I7:I18)</f>
        <v>39989.08</v>
      </c>
      <c r="J19" s="9">
        <v>17499.300000000003</v>
      </c>
      <c r="K19" s="9">
        <v>19453.84</v>
      </c>
      <c r="L19"/>
      <c r="M19"/>
    </row>
    <row r="20" spans="1:13" x14ac:dyDescent="0.25">
      <c r="J20" s="9"/>
      <c r="L20"/>
      <c r="M20"/>
    </row>
    <row r="21" spans="1:13" x14ac:dyDescent="0.25">
      <c r="A21" s="91"/>
      <c r="B21" s="110"/>
      <c r="C21" s="91"/>
      <c r="D21" s="91"/>
      <c r="E21" s="91"/>
      <c r="F21" s="91"/>
      <c r="G21" s="91"/>
      <c r="H21" s="91"/>
      <c r="I21" s="117"/>
      <c r="J21" s="9"/>
      <c r="L21"/>
      <c r="M21"/>
    </row>
    <row r="22" spans="1:13" ht="17.399999999999999" x14ac:dyDescent="0.3">
      <c r="A22" s="93" t="s">
        <v>0</v>
      </c>
      <c r="H22" s="21"/>
      <c r="J22" s="9"/>
      <c r="L22"/>
      <c r="M22"/>
    </row>
    <row r="23" spans="1:13" ht="17.399999999999999" x14ac:dyDescent="0.3">
      <c r="A23" s="93"/>
      <c r="H23" s="21"/>
      <c r="J23" s="9"/>
      <c r="L23"/>
      <c r="M23"/>
    </row>
    <row r="24" spans="1:13" ht="17.399999999999999" x14ac:dyDescent="0.3">
      <c r="A24" s="197" t="s">
        <v>129</v>
      </c>
      <c r="B24" s="189"/>
      <c r="C24" s="188"/>
      <c r="D24" s="188"/>
      <c r="E24" s="188"/>
      <c r="F24" s="188"/>
      <c r="G24" s="188"/>
      <c r="H24" s="196"/>
      <c r="I24" s="190"/>
      <c r="J24" s="191"/>
      <c r="K24" s="191"/>
      <c r="L24"/>
      <c r="M24"/>
    </row>
    <row r="25" spans="1:13" x14ac:dyDescent="0.25">
      <c r="A25" s="20"/>
      <c r="H25" s="21"/>
      <c r="J25" s="9"/>
      <c r="L25"/>
      <c r="M25"/>
    </row>
    <row r="26" spans="1:13" x14ac:dyDescent="0.25">
      <c r="A26" s="2" t="s">
        <v>66</v>
      </c>
      <c r="B26" s="20"/>
      <c r="J26" s="9"/>
      <c r="L26"/>
      <c r="M26"/>
    </row>
    <row r="27" spans="1:13" x14ac:dyDescent="0.25">
      <c r="B27" s="109" t="s">
        <v>59</v>
      </c>
      <c r="I27" s="108">
        <f>+'Wardington Community (Barclays)'!H73+'Wardington Community (Unity)'!H34</f>
        <v>4488.0499999999993</v>
      </c>
      <c r="J27" s="146">
        <v>4160.079999999999</v>
      </c>
      <c r="K27" s="146">
        <v>3813.5399999999991</v>
      </c>
      <c r="L27"/>
      <c r="M27"/>
    </row>
    <row r="28" spans="1:13" x14ac:dyDescent="0.25">
      <c r="B28" s="109" t="s">
        <v>60</v>
      </c>
      <c r="I28" s="108">
        <f>'Wardington Community (Barclays)'!V73</f>
        <v>0</v>
      </c>
      <c r="J28" s="146">
        <v>41</v>
      </c>
      <c r="K28" s="146">
        <v>168</v>
      </c>
      <c r="L28"/>
      <c r="M28"/>
    </row>
    <row r="29" spans="1:13" x14ac:dyDescent="0.25">
      <c r="B29" s="109" t="s">
        <v>111</v>
      </c>
      <c r="I29" s="108">
        <f>+'Wardington Community (Barclays)'!P73+'Wardington Community (Unity)'!P34</f>
        <v>81</v>
      </c>
      <c r="J29" s="146">
        <v>121.5</v>
      </c>
      <c r="K29" s="146">
        <v>40.5</v>
      </c>
      <c r="L29"/>
      <c r="M29"/>
    </row>
    <row r="30" spans="1:13" x14ac:dyDescent="0.25">
      <c r="B30" s="109" t="s">
        <v>25</v>
      </c>
      <c r="I30" s="108">
        <f>+'Wardington Community (Barclays)'!I73+'Wardington Community (Unity)'!I34</f>
        <v>1122</v>
      </c>
      <c r="J30" s="146">
        <v>1040</v>
      </c>
      <c r="K30" s="146">
        <v>953.2</v>
      </c>
      <c r="L30"/>
      <c r="M30"/>
    </row>
    <row r="31" spans="1:13" x14ac:dyDescent="0.25">
      <c r="B31" s="109" t="s">
        <v>76</v>
      </c>
      <c r="I31" s="108">
        <f>+'Wardington Community (Barclays)'!S73+'Wardington Community (Unity)'!S34</f>
        <v>435.14000000000004</v>
      </c>
      <c r="J31" s="11">
        <v>428.29</v>
      </c>
      <c r="K31" s="11">
        <v>413.93</v>
      </c>
      <c r="L31" s="169"/>
      <c r="M31"/>
    </row>
    <row r="32" spans="1:13" x14ac:dyDescent="0.25">
      <c r="B32" s="109" t="s">
        <v>85</v>
      </c>
      <c r="I32" s="108">
        <f>+'Wardington Community (Barclays)'!R73+'Wardington Community (Unity)'!R34</f>
        <v>59.87</v>
      </c>
      <c r="J32" s="11">
        <v>31.44</v>
      </c>
      <c r="K32" s="11">
        <v>288.06</v>
      </c>
      <c r="L32"/>
      <c r="M32"/>
    </row>
    <row r="33" spans="1:13" x14ac:dyDescent="0.25">
      <c r="B33" s="109" t="s">
        <v>259</v>
      </c>
      <c r="I33" s="108">
        <f>+'Wardington Community (Barclays)'!Q73+'Wardington Community (Unity)'!Q34</f>
        <v>36</v>
      </c>
      <c r="J33" s="11">
        <v>0</v>
      </c>
      <c r="K33" s="11">
        <v>0</v>
      </c>
      <c r="L33"/>
      <c r="M33"/>
    </row>
    <row r="34" spans="1:13" x14ac:dyDescent="0.25">
      <c r="B34" s="109" t="s">
        <v>77</v>
      </c>
      <c r="I34" s="108">
        <f>+'Wardington Community (Barclays)'!T73+'Wardington Community (Unity)'!T34</f>
        <v>100</v>
      </c>
      <c r="J34" s="11">
        <v>100</v>
      </c>
      <c r="K34" s="11">
        <v>150</v>
      </c>
      <c r="L34"/>
      <c r="M34"/>
    </row>
    <row r="35" spans="1:13" x14ac:dyDescent="0.25">
      <c r="B35" s="109" t="s">
        <v>262</v>
      </c>
      <c r="I35" s="108">
        <f>+'Wardington Community (Barclays)'!W63</f>
        <v>650</v>
      </c>
      <c r="J35" s="11">
        <v>0</v>
      </c>
      <c r="K35" s="11">
        <v>0</v>
      </c>
      <c r="L35"/>
      <c r="M35"/>
    </row>
    <row r="36" spans="1:13" x14ac:dyDescent="0.25">
      <c r="B36" s="109" t="s">
        <v>154</v>
      </c>
      <c r="I36" s="108">
        <f>'Wardington Community (Barclays)'!W24</f>
        <v>0</v>
      </c>
      <c r="J36" s="114">
        <v>39</v>
      </c>
      <c r="K36" s="114"/>
    </row>
    <row r="37" spans="1:13" x14ac:dyDescent="0.25">
      <c r="I37" s="118">
        <f>SUM(I27:I36)</f>
        <v>6972.0599999999995</v>
      </c>
      <c r="J37" s="234">
        <f>SUM(J27:J36)</f>
        <v>5961.3099999999986</v>
      </c>
      <c r="K37" s="11">
        <v>5827.23</v>
      </c>
      <c r="L37"/>
      <c r="M37"/>
    </row>
    <row r="38" spans="1:13" x14ac:dyDescent="0.25">
      <c r="J38" s="9"/>
      <c r="L38"/>
      <c r="M38"/>
    </row>
    <row r="39" spans="1:13" x14ac:dyDescent="0.25">
      <c r="A39" s="2" t="s">
        <v>8</v>
      </c>
      <c r="B39" s="20"/>
      <c r="C39" s="2"/>
      <c r="J39" s="9"/>
      <c r="L39"/>
      <c r="M39"/>
    </row>
    <row r="40" spans="1:13" x14ac:dyDescent="0.25">
      <c r="B40" s="109" t="s">
        <v>266</v>
      </c>
      <c r="I40" s="108">
        <f>+'Wardington Community (Barclays)'!J73+'Wardington Community (Unity)'!J34</f>
        <v>50</v>
      </c>
      <c r="J40" s="146">
        <v>150</v>
      </c>
      <c r="K40" s="146">
        <v>80</v>
      </c>
      <c r="L40"/>
      <c r="M40"/>
    </row>
    <row r="41" spans="1:13" x14ac:dyDescent="0.25">
      <c r="B41" s="109" t="s">
        <v>89</v>
      </c>
      <c r="I41" s="108">
        <f>+'Wardington Community (Barclays)'!K73+'Wardington Community (Unity)'!K34</f>
        <v>349.70000000000005</v>
      </c>
      <c r="J41" s="146">
        <v>172</v>
      </c>
      <c r="K41" s="146">
        <v>422.36</v>
      </c>
      <c r="L41"/>
      <c r="M41"/>
    </row>
    <row r="42" spans="1:13" x14ac:dyDescent="0.25">
      <c r="I42" s="118">
        <f>SUM(I40:I41)</f>
        <v>399.70000000000005</v>
      </c>
      <c r="J42" s="234">
        <f>SUM(J40:J41)</f>
        <v>322</v>
      </c>
      <c r="K42" s="146">
        <v>502.36</v>
      </c>
      <c r="L42"/>
      <c r="M42" s="169"/>
    </row>
    <row r="43" spans="1:13" x14ac:dyDescent="0.25">
      <c r="J43" s="146"/>
      <c r="K43" s="146"/>
      <c r="L43"/>
      <c r="M43"/>
    </row>
    <row r="44" spans="1:13" x14ac:dyDescent="0.25">
      <c r="A44" s="2" t="s">
        <v>9</v>
      </c>
      <c r="B44" s="20"/>
      <c r="C44" s="2"/>
      <c r="J44" s="146"/>
      <c r="K44" s="146"/>
      <c r="L44"/>
      <c r="M44" s="169"/>
    </row>
    <row r="45" spans="1:13" x14ac:dyDescent="0.25">
      <c r="A45" s="2"/>
      <c r="B45" s="109" t="s">
        <v>110</v>
      </c>
      <c r="C45" s="2"/>
      <c r="I45" s="108">
        <f>'Wardington Community (Barclays)'!U73</f>
        <v>0</v>
      </c>
      <c r="J45" s="146">
        <v>0</v>
      </c>
      <c r="K45" s="146">
        <v>0</v>
      </c>
      <c r="L45"/>
      <c r="M45"/>
    </row>
    <row r="46" spans="1:13" x14ac:dyDescent="0.25">
      <c r="A46" s="2"/>
      <c r="B46" s="109" t="s">
        <v>113</v>
      </c>
      <c r="C46" s="2"/>
      <c r="I46" s="108">
        <f>+'Wardington Community (Barclays)'!O73+'Wardington Community (Unity)'!O34</f>
        <v>5462.5</v>
      </c>
      <c r="J46" s="146">
        <v>161.5</v>
      </c>
      <c r="K46" s="146">
        <v>1125.5</v>
      </c>
      <c r="L46"/>
      <c r="M46"/>
    </row>
    <row r="47" spans="1:13" x14ac:dyDescent="0.25">
      <c r="B47" s="109" t="s">
        <v>68</v>
      </c>
      <c r="I47" s="108">
        <f>+'Wardington Community (Barclays)'!M73+'Wardington Community (Unity)'!M34</f>
        <v>549.12</v>
      </c>
      <c r="J47" s="146">
        <v>274.56</v>
      </c>
      <c r="K47" s="146">
        <v>720.72</v>
      </c>
      <c r="L47"/>
      <c r="M47"/>
    </row>
    <row r="48" spans="1:13" x14ac:dyDescent="0.25">
      <c r="B48" s="109" t="s">
        <v>65</v>
      </c>
      <c r="I48" s="108">
        <f>+'Wardington Community (Barclays)'!G73+'Wardington Community (Unity)'!G34</f>
        <v>2781</v>
      </c>
      <c r="J48" s="146">
        <v>3090</v>
      </c>
      <c r="K48" s="146">
        <v>2472</v>
      </c>
      <c r="L48"/>
      <c r="M48"/>
    </row>
    <row r="49" spans="1:15" x14ac:dyDescent="0.25">
      <c r="B49" s="109" t="s">
        <v>260</v>
      </c>
      <c r="I49" s="108">
        <f>+'Wardington Community (Barclays)'!L73+'Wardington Community (Unity)'!L34</f>
        <v>1396.37</v>
      </c>
      <c r="J49" s="146">
        <v>500</v>
      </c>
      <c r="K49" s="146">
        <v>0</v>
      </c>
      <c r="L49"/>
      <c r="M49"/>
    </row>
    <row r="50" spans="1:15" x14ac:dyDescent="0.25">
      <c r="B50" s="109" t="s">
        <v>261</v>
      </c>
      <c r="I50" s="108">
        <f>+'Wardington Community (Unity)'!W11+'Wardington Community (Unity)'!W12</f>
        <v>239</v>
      </c>
      <c r="J50" s="43">
        <v>0</v>
      </c>
      <c r="K50" s="43">
        <v>0</v>
      </c>
      <c r="L50"/>
      <c r="M50"/>
    </row>
    <row r="51" spans="1:15" x14ac:dyDescent="0.25">
      <c r="B51" s="109" t="s">
        <v>78</v>
      </c>
      <c r="I51" s="108">
        <f>+'Wardington Community (Barclays)'!N73+'Wardington Community (Unity)'!N34</f>
        <v>525</v>
      </c>
      <c r="J51" s="146">
        <v>852</v>
      </c>
      <c r="K51" s="146">
        <v>1061.25</v>
      </c>
      <c r="L51"/>
      <c r="M51"/>
    </row>
    <row r="52" spans="1:15" x14ac:dyDescent="0.25">
      <c r="H52" s="17"/>
      <c r="I52" s="118">
        <f>SUM(I45:I51)</f>
        <v>10952.989999999998</v>
      </c>
      <c r="J52" s="234">
        <f>SUM(J45:J51)</f>
        <v>4878.0599999999995</v>
      </c>
      <c r="K52" s="146">
        <v>6634.66</v>
      </c>
      <c r="L52"/>
      <c r="M52"/>
    </row>
    <row r="53" spans="1:15" x14ac:dyDescent="0.25">
      <c r="H53" s="17"/>
      <c r="I53" s="160"/>
      <c r="J53" s="146"/>
      <c r="K53" s="146"/>
      <c r="L53"/>
      <c r="M53"/>
    </row>
    <row r="54" spans="1:15" x14ac:dyDescent="0.25">
      <c r="A54" s="2" t="s">
        <v>281</v>
      </c>
      <c r="H54" s="17"/>
      <c r="I54" s="160"/>
      <c r="J54" s="146"/>
      <c r="K54" s="146"/>
      <c r="L54"/>
      <c r="M54"/>
    </row>
    <row r="55" spans="1:15" x14ac:dyDescent="0.25">
      <c r="B55" s="109" t="s">
        <v>282</v>
      </c>
      <c r="H55" s="17"/>
      <c r="I55" s="119">
        <f>+'Wardington Community (Barclays)'!W53+'Wardington Community (Barclays)'!W68</f>
        <v>22092.34</v>
      </c>
      <c r="J55" s="295">
        <v>0</v>
      </c>
      <c r="K55" s="146">
        <v>0</v>
      </c>
      <c r="L55"/>
      <c r="M55"/>
    </row>
    <row r="56" spans="1:15" x14ac:dyDescent="0.25">
      <c r="H56" s="17"/>
      <c r="I56" s="116">
        <f>SUM(I55)</f>
        <v>22092.34</v>
      </c>
      <c r="J56" s="160">
        <f>SUM(J55)</f>
        <v>0</v>
      </c>
      <c r="K56" s="146"/>
      <c r="L56"/>
      <c r="M56"/>
    </row>
    <row r="57" spans="1:15" s="14" customFormat="1" x14ac:dyDescent="0.25">
      <c r="A57" s="14" t="s">
        <v>86</v>
      </c>
      <c r="B57" s="111"/>
      <c r="H57" s="17"/>
      <c r="I57" s="116"/>
      <c r="J57" s="146"/>
      <c r="K57" s="146"/>
    </row>
    <row r="58" spans="1:15" s="14" customFormat="1" x14ac:dyDescent="0.25">
      <c r="B58" s="109" t="s">
        <v>90</v>
      </c>
      <c r="H58" s="17"/>
      <c r="I58" s="108">
        <v>0</v>
      </c>
      <c r="J58" s="146">
        <v>0</v>
      </c>
      <c r="K58" s="146">
        <v>0</v>
      </c>
    </row>
    <row r="59" spans="1:15" s="14" customFormat="1" x14ac:dyDescent="0.25">
      <c r="B59" s="109" t="s">
        <v>91</v>
      </c>
      <c r="H59" s="17"/>
      <c r="I59" s="108">
        <v>0</v>
      </c>
      <c r="J59" s="146">
        <v>0</v>
      </c>
      <c r="K59" s="146">
        <v>0</v>
      </c>
    </row>
    <row r="60" spans="1:15" s="14" customFormat="1" x14ac:dyDescent="0.25">
      <c r="B60" s="109" t="s">
        <v>92</v>
      </c>
      <c r="H60" s="17"/>
      <c r="I60" s="108">
        <v>0</v>
      </c>
      <c r="J60" s="146">
        <v>0</v>
      </c>
      <c r="K60" s="146">
        <v>0</v>
      </c>
    </row>
    <row r="61" spans="1:15" s="14" customFormat="1" x14ac:dyDescent="0.25">
      <c r="B61" s="111"/>
      <c r="H61" s="17"/>
      <c r="I61" s="118">
        <f>SUM(I58:I60)</f>
        <v>0</v>
      </c>
      <c r="J61" s="146">
        <v>0</v>
      </c>
      <c r="K61" s="146">
        <v>0</v>
      </c>
    </row>
    <row r="62" spans="1:15" x14ac:dyDescent="0.25">
      <c r="J62" s="9"/>
      <c r="L62"/>
      <c r="M62"/>
    </row>
    <row r="63" spans="1:15" x14ac:dyDescent="0.25">
      <c r="A63" s="2" t="s">
        <v>10</v>
      </c>
      <c r="B63" s="20"/>
      <c r="C63" s="14"/>
      <c r="D63" s="14"/>
      <c r="E63" s="14"/>
      <c r="F63" s="14"/>
      <c r="G63" s="14"/>
      <c r="H63" s="17"/>
      <c r="I63" s="116">
        <f>+'Wardington Community (Barclays)'!F73+'Wardington Community (Unity)'!F34</f>
        <v>1941.35</v>
      </c>
      <c r="J63" s="137">
        <v>714.21</v>
      </c>
      <c r="K63" s="146">
        <v>715.45166666666648</v>
      </c>
      <c r="L63"/>
      <c r="M63"/>
      <c r="N63" s="169"/>
      <c r="O63" s="169"/>
    </row>
    <row r="64" spans="1:15" x14ac:dyDescent="0.25">
      <c r="J64" s="9"/>
      <c r="L64"/>
      <c r="M64"/>
    </row>
    <row r="65" spans="1:13" x14ac:dyDescent="0.25">
      <c r="J65" s="9"/>
      <c r="L65"/>
      <c r="M65"/>
    </row>
    <row r="66" spans="1:13" x14ac:dyDescent="0.25">
      <c r="J66" s="9"/>
      <c r="L66"/>
      <c r="M66"/>
    </row>
    <row r="67" spans="1:13" x14ac:dyDescent="0.25">
      <c r="J67" s="9"/>
      <c r="L67"/>
      <c r="M67"/>
    </row>
    <row r="68" spans="1:13" x14ac:dyDescent="0.25">
      <c r="J68" s="9"/>
      <c r="L68"/>
      <c r="M68"/>
    </row>
    <row r="69" spans="1:13" x14ac:dyDescent="0.25">
      <c r="J69" s="9"/>
      <c r="L69"/>
      <c r="M69"/>
    </row>
    <row r="70" spans="1:13" ht="17.399999999999999" x14ac:dyDescent="0.3">
      <c r="A70" s="197" t="s">
        <v>132</v>
      </c>
      <c r="B70" s="189"/>
      <c r="C70" s="188"/>
      <c r="D70" s="188"/>
      <c r="E70" s="188"/>
      <c r="F70" s="188"/>
      <c r="G70" s="188"/>
      <c r="H70" s="188"/>
      <c r="I70" s="190"/>
      <c r="J70" s="191"/>
      <c r="K70" s="191"/>
      <c r="L70"/>
      <c r="M70"/>
    </row>
    <row r="71" spans="1:13" x14ac:dyDescent="0.25">
      <c r="A71" s="164"/>
      <c r="J71" s="9"/>
      <c r="L71"/>
      <c r="M71"/>
    </row>
    <row r="72" spans="1:13" x14ac:dyDescent="0.25">
      <c r="A72" s="2" t="s">
        <v>114</v>
      </c>
      <c r="B72" s="20"/>
      <c r="C72" s="2"/>
      <c r="D72" s="2"/>
      <c r="E72" s="2"/>
      <c r="F72" s="2"/>
      <c r="G72" s="2"/>
      <c r="H72" s="2"/>
      <c r="I72" s="161"/>
      <c r="J72" s="9"/>
      <c r="L72"/>
      <c r="M72"/>
    </row>
    <row r="73" spans="1:13" x14ac:dyDescent="0.25">
      <c r="B73" s="109" t="s">
        <v>69</v>
      </c>
      <c r="H73" s="10"/>
      <c r="I73" s="108">
        <v>0</v>
      </c>
      <c r="J73" s="9">
        <v>0</v>
      </c>
      <c r="K73" s="9">
        <v>0</v>
      </c>
      <c r="L73"/>
      <c r="M73"/>
    </row>
    <row r="74" spans="1:13" x14ac:dyDescent="0.25">
      <c r="B74" s="109" t="s">
        <v>113</v>
      </c>
      <c r="H74" s="10"/>
      <c r="I74" s="108">
        <f>'Playground Main'!H47</f>
        <v>0</v>
      </c>
      <c r="J74" s="9">
        <v>0</v>
      </c>
      <c r="K74" s="9">
        <v>119.98</v>
      </c>
      <c r="L74"/>
      <c r="M74"/>
    </row>
    <row r="75" spans="1:13" x14ac:dyDescent="0.25">
      <c r="B75" s="109" t="s">
        <v>12</v>
      </c>
      <c r="H75" s="1"/>
      <c r="I75" s="119">
        <f>'Playground Main'!G47</f>
        <v>300</v>
      </c>
      <c r="J75" s="9">
        <v>360</v>
      </c>
      <c r="K75" s="9">
        <v>300</v>
      </c>
      <c r="L75"/>
      <c r="M75"/>
    </row>
    <row r="76" spans="1:13" x14ac:dyDescent="0.25">
      <c r="H76" s="17"/>
      <c r="I76" s="116">
        <f>SUM(I73:I75)</f>
        <v>300</v>
      </c>
      <c r="J76" s="137">
        <v>360</v>
      </c>
      <c r="K76" s="9">
        <v>419.98</v>
      </c>
      <c r="L76"/>
      <c r="M76"/>
    </row>
    <row r="77" spans="1:13" x14ac:dyDescent="0.25">
      <c r="H77" s="17"/>
      <c r="I77" s="162"/>
      <c r="J77" s="9"/>
      <c r="L77"/>
      <c r="M77"/>
    </row>
    <row r="78" spans="1:13" x14ac:dyDescent="0.25">
      <c r="A78" s="2" t="s">
        <v>75</v>
      </c>
      <c r="H78" s="17"/>
      <c r="I78" s="120">
        <f>'Playground Main'!F47</f>
        <v>0</v>
      </c>
      <c r="J78" s="9">
        <v>0</v>
      </c>
      <c r="K78" s="9">
        <v>0</v>
      </c>
      <c r="L78"/>
      <c r="M78"/>
    </row>
    <row r="79" spans="1:13" x14ac:dyDescent="0.25">
      <c r="J79" s="9"/>
    </row>
    <row r="80" spans="1:13" ht="17.399999999999999" x14ac:dyDescent="0.3">
      <c r="A80" s="197" t="s">
        <v>130</v>
      </c>
      <c r="B80" s="189"/>
      <c r="C80" s="188"/>
      <c r="D80" s="188"/>
      <c r="E80" s="188"/>
      <c r="F80" s="188"/>
      <c r="G80" s="188"/>
      <c r="H80" s="188"/>
      <c r="I80" s="190"/>
      <c r="J80" s="191"/>
      <c r="K80" s="191"/>
    </row>
    <row r="81" spans="1:13" x14ac:dyDescent="0.25">
      <c r="A81" s="192"/>
      <c r="B81" s="193"/>
      <c r="C81" s="192"/>
      <c r="D81" s="192"/>
      <c r="E81" s="192"/>
      <c r="F81" s="192"/>
      <c r="G81" s="192"/>
      <c r="H81" s="192"/>
      <c r="I81" s="194"/>
      <c r="J81" s="195"/>
      <c r="K81" s="195"/>
    </row>
    <row r="82" spans="1:13" s="14" customFormat="1" x14ac:dyDescent="0.25">
      <c r="A82" s="2" t="s">
        <v>28</v>
      </c>
      <c r="B82" s="111"/>
      <c r="I82" s="114"/>
      <c r="J82" s="9"/>
      <c r="K82" s="9"/>
      <c r="L82" s="17"/>
      <c r="M82" s="17"/>
    </row>
    <row r="83" spans="1:13" x14ac:dyDescent="0.25">
      <c r="B83" s="109" t="s">
        <v>87</v>
      </c>
      <c r="I83" s="108">
        <f>'Williamscot Community'!G20</f>
        <v>32.58</v>
      </c>
      <c r="J83" s="9">
        <v>503</v>
      </c>
      <c r="K83" s="9">
        <v>1392</v>
      </c>
      <c r="L83"/>
      <c r="M83"/>
    </row>
    <row r="84" spans="1:13" x14ac:dyDescent="0.25">
      <c r="B84" s="109" t="s">
        <v>88</v>
      </c>
      <c r="I84" s="108">
        <f>'Williamscot Community'!F20</f>
        <v>0</v>
      </c>
      <c r="J84" s="9">
        <v>1590.06</v>
      </c>
      <c r="K84" s="9">
        <v>1511.44</v>
      </c>
    </row>
    <row r="85" spans="1:13" x14ac:dyDescent="0.25">
      <c r="B85" s="109" t="s">
        <v>152</v>
      </c>
      <c r="I85" s="108"/>
      <c r="J85" s="9">
        <v>1000</v>
      </c>
      <c r="K85" s="9">
        <v>1000</v>
      </c>
    </row>
    <row r="86" spans="1:13" x14ac:dyDescent="0.25">
      <c r="B86" s="109" t="s">
        <v>263</v>
      </c>
      <c r="I86" s="108">
        <v>325</v>
      </c>
      <c r="J86" s="9">
        <v>0</v>
      </c>
      <c r="K86" s="9">
        <v>0</v>
      </c>
    </row>
    <row r="87" spans="1:13" x14ac:dyDescent="0.25">
      <c r="I87" s="118">
        <f>SUM(I83:I86)</f>
        <v>357.58</v>
      </c>
      <c r="J87" s="137">
        <v>3093.06</v>
      </c>
      <c r="K87" s="9">
        <v>3903.44</v>
      </c>
    </row>
    <row r="88" spans="1:13" x14ac:dyDescent="0.25">
      <c r="J88" s="9"/>
    </row>
    <row r="89" spans="1:13" x14ac:dyDescent="0.25">
      <c r="A89" s="2" t="s">
        <v>75</v>
      </c>
      <c r="H89" s="17"/>
      <c r="I89" s="120">
        <f>'Williamscot Community'!D19</f>
        <v>0</v>
      </c>
      <c r="J89" s="137">
        <v>0</v>
      </c>
      <c r="K89" s="9">
        <v>0</v>
      </c>
    </row>
    <row r="90" spans="1:13" x14ac:dyDescent="0.25">
      <c r="J90" s="9"/>
    </row>
    <row r="91" spans="1:13" ht="17.399999999999999" x14ac:dyDescent="0.3">
      <c r="A91" s="197" t="s">
        <v>131</v>
      </c>
      <c r="B91" s="189"/>
      <c r="C91" s="188"/>
      <c r="D91" s="188"/>
      <c r="E91" s="188"/>
      <c r="F91" s="188"/>
      <c r="G91" s="188"/>
      <c r="H91" s="188"/>
      <c r="I91" s="190"/>
      <c r="J91" s="191"/>
      <c r="K91" s="191"/>
    </row>
    <row r="92" spans="1:13" ht="17.399999999999999" x14ac:dyDescent="0.3">
      <c r="A92" s="198"/>
      <c r="B92" s="193"/>
      <c r="C92" s="192"/>
      <c r="D92" s="192"/>
      <c r="E92" s="192"/>
      <c r="F92" s="192"/>
      <c r="G92" s="192"/>
      <c r="H92" s="192"/>
      <c r="I92" s="194"/>
      <c r="J92" s="195"/>
      <c r="K92" s="195"/>
    </row>
    <row r="93" spans="1:13" ht="14.4" thickBot="1" x14ac:dyDescent="0.3">
      <c r="A93" s="374" t="s">
        <v>70</v>
      </c>
      <c r="B93" s="374"/>
      <c r="C93" s="374"/>
      <c r="D93" s="374"/>
      <c r="E93" s="374"/>
      <c r="F93" s="374"/>
      <c r="G93" s="374"/>
      <c r="H93" s="374"/>
      <c r="I93" s="233">
        <f>+I37+I42+I52+I56+I63+I76+I87</f>
        <v>43016.02</v>
      </c>
      <c r="J93" s="233">
        <f>+J37+J42+J52+J56+J63+J76+J87</f>
        <v>15328.639999999998</v>
      </c>
      <c r="K93" s="9">
        <f>+K37+K42+K52+K63+K76+K87</f>
        <v>18003.121666666666</v>
      </c>
    </row>
    <row r="94" spans="1:13" x14ac:dyDescent="0.25">
      <c r="K94" s="114"/>
    </row>
    <row r="95" spans="1:13" x14ac:dyDescent="0.25">
      <c r="A95" s="91"/>
      <c r="B95" s="110"/>
      <c r="C95" s="91"/>
      <c r="D95" s="91"/>
      <c r="E95" s="91"/>
      <c r="F95" s="91"/>
      <c r="G95" s="91"/>
      <c r="H95" s="91"/>
      <c r="I95" s="117"/>
      <c r="J95" s="9"/>
    </row>
    <row r="96" spans="1:13" x14ac:dyDescent="0.25">
      <c r="J96" s="9"/>
    </row>
    <row r="97" spans="1:16" ht="17.399999999999999" x14ac:dyDescent="0.3">
      <c r="A97" s="93" t="s">
        <v>18</v>
      </c>
      <c r="J97" s="9"/>
    </row>
    <row r="98" spans="1:16" x14ac:dyDescent="0.25">
      <c r="B98" s="109" t="s">
        <v>163</v>
      </c>
      <c r="F98" s="164"/>
      <c r="G98" s="108"/>
      <c r="H98" s="218"/>
      <c r="I98" s="213">
        <f>Balances!C21</f>
        <v>35778.47</v>
      </c>
      <c r="J98" s="9">
        <v>35322.038333333345</v>
      </c>
      <c r="K98" s="9">
        <v>32853.110000000008</v>
      </c>
    </row>
    <row r="99" spans="1:16" x14ac:dyDescent="0.25">
      <c r="B99" s="109" t="s">
        <v>13</v>
      </c>
      <c r="G99" s="108"/>
      <c r="H99" s="22"/>
      <c r="I99" s="108">
        <f>I19</f>
        <v>39989.08</v>
      </c>
      <c r="J99" s="9">
        <v>17499.300000000003</v>
      </c>
      <c r="K99" s="9">
        <v>19453.84</v>
      </c>
    </row>
    <row r="100" spans="1:16" x14ac:dyDescent="0.25">
      <c r="B100" s="109" t="s">
        <v>14</v>
      </c>
      <c r="G100" s="108"/>
      <c r="H100" s="22"/>
      <c r="I100" s="163">
        <f>I98+I99</f>
        <v>75767.55</v>
      </c>
      <c r="J100" s="9">
        <v>52821.338333333348</v>
      </c>
      <c r="K100" s="9">
        <v>52306.950000000012</v>
      </c>
    </row>
    <row r="101" spans="1:16" x14ac:dyDescent="0.25">
      <c r="H101" s="94"/>
      <c r="I101" s="108"/>
      <c r="J101" s="9"/>
      <c r="P101" s="37"/>
    </row>
    <row r="102" spans="1:16" x14ac:dyDescent="0.25">
      <c r="B102" s="109" t="s">
        <v>15</v>
      </c>
      <c r="H102" s="22"/>
      <c r="I102" s="108">
        <f>I93</f>
        <v>43016.02</v>
      </c>
      <c r="J102" s="9">
        <v>15485.659999999998</v>
      </c>
      <c r="K102" s="9">
        <v>18003.121666666666</v>
      </c>
    </row>
    <row r="103" spans="1:16" x14ac:dyDescent="0.25">
      <c r="B103" s="112" t="s">
        <v>164</v>
      </c>
      <c r="C103" s="2"/>
      <c r="D103" s="2"/>
      <c r="E103" s="2"/>
      <c r="F103" s="2"/>
      <c r="G103" s="2"/>
      <c r="H103" s="23"/>
      <c r="I103" s="120">
        <f>I100-I102</f>
        <v>32751.530000000006</v>
      </c>
      <c r="J103" s="120">
        <f>J100-J102</f>
        <v>37335.678333333351</v>
      </c>
      <c r="K103" s="9">
        <v>34303.828333333346</v>
      </c>
    </row>
    <row r="104" spans="1:16" x14ac:dyDescent="0.25">
      <c r="J104" s="9"/>
    </row>
    <row r="105" spans="1:16" x14ac:dyDescent="0.25">
      <c r="A105" s="2" t="s">
        <v>81</v>
      </c>
      <c r="B105" s="20"/>
      <c r="C105" s="2"/>
      <c r="D105" s="2"/>
      <c r="E105" s="2"/>
      <c r="F105" s="2"/>
      <c r="G105" s="2"/>
      <c r="H105" s="2"/>
      <c r="I105" s="161"/>
      <c r="J105" s="9"/>
    </row>
    <row r="106" spans="1:16" x14ac:dyDescent="0.25">
      <c r="B106" s="109" t="s">
        <v>283</v>
      </c>
      <c r="G106">
        <v>30712329</v>
      </c>
      <c r="H106" s="22"/>
      <c r="I106" s="186">
        <f>'Wardington Community (Barclays)'!E78</f>
        <v>-49.999999999996362</v>
      </c>
      <c r="J106" s="9">
        <v>26226.34</v>
      </c>
      <c r="K106" s="9">
        <v>24504.18</v>
      </c>
      <c r="L106"/>
      <c r="M106"/>
    </row>
    <row r="107" spans="1:16" x14ac:dyDescent="0.25">
      <c r="B107" s="109" t="s">
        <v>284</v>
      </c>
      <c r="G107">
        <v>20432807</v>
      </c>
      <c r="H107" s="22"/>
      <c r="I107" s="186">
        <f>+'Wardington Community (Unity)'!E38</f>
        <v>20644.13</v>
      </c>
      <c r="J107" s="9">
        <v>0</v>
      </c>
      <c r="K107" s="9">
        <v>0</v>
      </c>
      <c r="L107"/>
      <c r="M107"/>
    </row>
    <row r="108" spans="1:16" x14ac:dyDescent="0.25">
      <c r="B108" s="109" t="s">
        <v>271</v>
      </c>
      <c r="G108">
        <v>50251208</v>
      </c>
      <c r="H108" s="22"/>
      <c r="I108" s="186">
        <f>'Williamscot Community'!E25</f>
        <v>6332.4</v>
      </c>
      <c r="J108" s="9">
        <v>6689.98</v>
      </c>
      <c r="K108" s="9">
        <v>7107.0399999999991</v>
      </c>
      <c r="L108"/>
      <c r="M108"/>
    </row>
    <row r="109" spans="1:16" x14ac:dyDescent="0.25">
      <c r="B109" s="109" t="s">
        <v>272</v>
      </c>
      <c r="G109">
        <v>81035835</v>
      </c>
      <c r="H109" s="22"/>
      <c r="I109" s="186">
        <f>'Playground Main'!E51</f>
        <v>1376.29</v>
      </c>
      <c r="J109" s="9">
        <v>1114.29</v>
      </c>
      <c r="K109" s="9">
        <v>948.29</v>
      </c>
      <c r="L109"/>
      <c r="M109"/>
    </row>
    <row r="110" spans="1:16" x14ac:dyDescent="0.25">
      <c r="B110" s="109" t="s">
        <v>273</v>
      </c>
      <c r="G110">
        <v>71618202</v>
      </c>
      <c r="H110" s="22"/>
      <c r="I110" s="186">
        <f>'Playground 2nd'!E29</f>
        <v>4446.3900000000003</v>
      </c>
      <c r="J110" s="9">
        <v>1745.54</v>
      </c>
      <c r="K110" s="9">
        <v>1742</v>
      </c>
      <c r="L110"/>
      <c r="M110"/>
    </row>
    <row r="111" spans="1:16" x14ac:dyDescent="0.25">
      <c r="B111" s="109" t="s">
        <v>72</v>
      </c>
      <c r="G111">
        <v>10254029</v>
      </c>
      <c r="H111" s="22"/>
      <c r="I111" s="186">
        <f>'Base Rate Tracker'!E22</f>
        <v>2.3199999999999998</v>
      </c>
      <c r="J111" s="9">
        <v>2.3199999999999998</v>
      </c>
      <c r="K111" s="9">
        <v>2.3199999999999998</v>
      </c>
      <c r="L111"/>
      <c r="M111"/>
    </row>
    <row r="112" spans="1:16" x14ac:dyDescent="0.25">
      <c r="H112" s="23"/>
      <c r="I112" s="120">
        <f>SUM(I106:I111)</f>
        <v>32751.530000000006</v>
      </c>
      <c r="J112" s="120">
        <f>SUM(J106:J111)</f>
        <v>35778.47</v>
      </c>
      <c r="K112" s="9">
        <v>34303.83</v>
      </c>
      <c r="L112"/>
      <c r="M112"/>
    </row>
    <row r="113" spans="1:13" x14ac:dyDescent="0.25">
      <c r="L113"/>
      <c r="M113"/>
    </row>
    <row r="114" spans="1:13" x14ac:dyDescent="0.25">
      <c r="A114" s="14" t="s">
        <v>16</v>
      </c>
      <c r="B114" s="111"/>
      <c r="C114" s="14"/>
      <c r="D114" s="14"/>
      <c r="E114" s="14"/>
      <c r="F114" s="14"/>
      <c r="G114" s="14"/>
      <c r="H114" s="14"/>
      <c r="I114" s="122"/>
      <c r="J114" s="122"/>
      <c r="L114"/>
      <c r="M114"/>
    </row>
    <row r="115" spans="1:13" x14ac:dyDescent="0.25">
      <c r="A115" s="14" t="s">
        <v>295</v>
      </c>
      <c r="B115" s="111"/>
      <c r="C115" s="14"/>
      <c r="D115" s="14"/>
      <c r="E115" s="14"/>
      <c r="F115" s="14"/>
      <c r="G115" s="14"/>
      <c r="H115" s="14"/>
      <c r="I115" s="122"/>
      <c r="J115" s="122"/>
      <c r="L115"/>
      <c r="M115"/>
    </row>
    <row r="116" spans="1:13" x14ac:dyDescent="0.25">
      <c r="A116" s="14"/>
      <c r="B116" s="111"/>
      <c r="C116" s="14"/>
      <c r="D116" s="14"/>
      <c r="E116" s="14"/>
      <c r="F116" s="14"/>
      <c r="G116" s="14"/>
      <c r="H116" s="14"/>
      <c r="I116" s="122"/>
      <c r="J116" s="122"/>
      <c r="L116"/>
      <c r="M116"/>
    </row>
    <row r="117" spans="1:13" x14ac:dyDescent="0.25">
      <c r="L117"/>
      <c r="M117"/>
    </row>
    <row r="118" spans="1:13" x14ac:dyDescent="0.25">
      <c r="A118" s="14" t="s">
        <v>296</v>
      </c>
      <c r="B118" s="111"/>
      <c r="C118" s="14"/>
      <c r="D118" s="14"/>
      <c r="E118" s="14" t="s">
        <v>297</v>
      </c>
      <c r="F118" s="14"/>
      <c r="H118" s="17"/>
      <c r="I118" s="123"/>
      <c r="J118" s="123" t="s">
        <v>298</v>
      </c>
      <c r="L118"/>
      <c r="M118"/>
    </row>
    <row r="119" spans="1:13" x14ac:dyDescent="0.25">
      <c r="A119" s="14"/>
      <c r="B119" s="111"/>
      <c r="C119" s="14"/>
      <c r="D119" s="14"/>
      <c r="E119" s="14"/>
      <c r="F119" s="14"/>
      <c r="L119"/>
      <c r="M119"/>
    </row>
    <row r="120" spans="1:13" x14ac:dyDescent="0.25">
      <c r="A120" s="14"/>
      <c r="B120" s="111"/>
      <c r="C120" s="14"/>
      <c r="D120" s="14"/>
      <c r="E120" s="14"/>
      <c r="F120" s="14"/>
      <c r="L120"/>
      <c r="M120"/>
    </row>
    <row r="121" spans="1:13" x14ac:dyDescent="0.25">
      <c r="A121" s="14"/>
      <c r="B121" s="111"/>
      <c r="C121" s="14"/>
      <c r="D121" s="14"/>
      <c r="E121" s="14"/>
      <c r="F121" s="14"/>
      <c r="L121"/>
      <c r="M121"/>
    </row>
    <row r="122" spans="1:13" x14ac:dyDescent="0.25">
      <c r="A122" s="14"/>
      <c r="B122" s="111"/>
      <c r="C122" s="14"/>
      <c r="D122" s="14"/>
      <c r="E122" s="14"/>
      <c r="F122" s="14"/>
      <c r="L122"/>
      <c r="M122"/>
    </row>
    <row r="123" spans="1:13" ht="15.9" customHeight="1" x14ac:dyDescent="0.3">
      <c r="A123" s="369" t="s">
        <v>5</v>
      </c>
      <c r="B123" s="369"/>
      <c r="C123" s="369"/>
      <c r="D123" s="369"/>
      <c r="E123" s="369"/>
      <c r="F123" s="369"/>
      <c r="G123" s="369"/>
      <c r="H123" s="369"/>
      <c r="I123" s="369"/>
      <c r="J123" s="369"/>
      <c r="K123" s="369"/>
      <c r="L123"/>
      <c r="M123"/>
    </row>
    <row r="124" spans="1:13" x14ac:dyDescent="0.25">
      <c r="L124"/>
      <c r="M124"/>
    </row>
    <row r="125" spans="1:13" ht="14.1" customHeight="1" x14ac:dyDescent="0.25">
      <c r="A125" s="372" t="s">
        <v>165</v>
      </c>
      <c r="B125" s="372"/>
      <c r="C125" s="372"/>
      <c r="D125" s="372"/>
      <c r="E125" s="372"/>
      <c r="F125" s="372"/>
      <c r="G125" s="372"/>
      <c r="H125" s="372"/>
      <c r="I125" s="372"/>
      <c r="J125" s="372"/>
      <c r="K125" s="372"/>
      <c r="L125"/>
      <c r="M125"/>
    </row>
    <row r="126" spans="1:13" x14ac:dyDescent="0.25">
      <c r="L126"/>
      <c r="M126"/>
    </row>
    <row r="127" spans="1:13" x14ac:dyDescent="0.25">
      <c r="H127" s="18"/>
      <c r="I127" s="124" t="s">
        <v>155</v>
      </c>
      <c r="J127" s="9"/>
      <c r="K127" s="124" t="s">
        <v>138</v>
      </c>
      <c r="L127" s="370" t="s">
        <v>103</v>
      </c>
      <c r="M127" s="370"/>
    </row>
    <row r="128" spans="1:13" x14ac:dyDescent="0.25">
      <c r="H128" s="18"/>
      <c r="I128" s="104"/>
      <c r="J128" s="132"/>
      <c r="K128" s="132"/>
      <c r="L128" s="354"/>
      <c r="M128" s="354"/>
    </row>
    <row r="129" spans="1:15" ht="17.399999999999999" x14ac:dyDescent="0.3">
      <c r="A129" s="93" t="s">
        <v>1</v>
      </c>
      <c r="J129" s="130"/>
      <c r="K129" s="130"/>
      <c r="L129" s="355" t="s">
        <v>104</v>
      </c>
      <c r="M129" s="355" t="s">
        <v>105</v>
      </c>
    </row>
    <row r="130" spans="1:15" x14ac:dyDescent="0.25">
      <c r="B130" s="109" t="s">
        <v>6</v>
      </c>
      <c r="H130" s="1"/>
      <c r="I130" s="108">
        <f t="shared" ref="I130:I139" si="0">I7</f>
        <v>12000</v>
      </c>
      <c r="J130" s="145"/>
      <c r="K130" s="145">
        <v>12000</v>
      </c>
      <c r="L130" s="356">
        <f t="shared" ref="L130:L138" si="1">I130-K130</f>
        <v>0</v>
      </c>
      <c r="M130" s="356">
        <f t="shared" ref="M130:M139" si="2">L130/K130*100</f>
        <v>0</v>
      </c>
    </row>
    <row r="131" spans="1:15" ht="14.4" x14ac:dyDescent="0.3">
      <c r="B131" s="109" t="s">
        <v>62</v>
      </c>
      <c r="H131" s="1"/>
      <c r="I131" s="108">
        <f t="shared" si="0"/>
        <v>0</v>
      </c>
      <c r="J131" s="130"/>
      <c r="K131" s="130">
        <v>2176</v>
      </c>
      <c r="L131" s="356">
        <f t="shared" si="1"/>
        <v>-2176</v>
      </c>
      <c r="M131" s="356">
        <f t="shared" si="2"/>
        <v>-100</v>
      </c>
      <c r="O131" s="164"/>
    </row>
    <row r="132" spans="1:15" ht="14.4" x14ac:dyDescent="0.3">
      <c r="B132" s="109" t="s">
        <v>97</v>
      </c>
      <c r="H132" s="1"/>
      <c r="I132" s="108">
        <f t="shared" si="0"/>
        <v>0</v>
      </c>
      <c r="J132" s="130"/>
      <c r="K132" s="130">
        <v>485.91</v>
      </c>
      <c r="L132" s="356">
        <f t="shared" si="1"/>
        <v>-485.91</v>
      </c>
      <c r="M132" s="356">
        <f t="shared" si="2"/>
        <v>-100</v>
      </c>
    </row>
    <row r="133" spans="1:15" ht="14.4" x14ac:dyDescent="0.3">
      <c r="B133" s="109" t="s">
        <v>109</v>
      </c>
      <c r="H133" s="1"/>
      <c r="I133" s="108">
        <f t="shared" si="0"/>
        <v>1083.3699999999999</v>
      </c>
      <c r="J133" s="130"/>
      <c r="K133" s="130">
        <v>692.29</v>
      </c>
      <c r="L133" s="356">
        <f t="shared" si="1"/>
        <v>391.07999999999993</v>
      </c>
      <c r="M133" s="356">
        <f t="shared" si="2"/>
        <v>56.490776986522981</v>
      </c>
      <c r="O133" s="164"/>
    </row>
    <row r="134" spans="1:15" ht="14.4" x14ac:dyDescent="0.3">
      <c r="B134" s="109" t="s">
        <v>58</v>
      </c>
      <c r="H134" s="1"/>
      <c r="I134" s="108">
        <f t="shared" si="0"/>
        <v>867.56</v>
      </c>
      <c r="J134" s="130"/>
      <c r="K134" s="130">
        <v>867.56</v>
      </c>
      <c r="L134" s="356">
        <f t="shared" si="1"/>
        <v>0</v>
      </c>
      <c r="M134" s="356">
        <f t="shared" si="2"/>
        <v>0</v>
      </c>
      <c r="O134" s="164"/>
    </row>
    <row r="135" spans="1:15" ht="14.4" x14ac:dyDescent="0.3">
      <c r="B135" s="109" t="s">
        <v>57</v>
      </c>
      <c r="H135" s="1"/>
      <c r="I135" s="108">
        <f t="shared" si="0"/>
        <v>242.96</v>
      </c>
      <c r="J135" s="130"/>
      <c r="K135" s="130">
        <v>0</v>
      </c>
      <c r="L135" s="356">
        <f t="shared" si="1"/>
        <v>242.96</v>
      </c>
      <c r="M135" s="356"/>
    </row>
    <row r="136" spans="1:15" ht="14.4" x14ac:dyDescent="0.3">
      <c r="B136" s="109" t="s">
        <v>64</v>
      </c>
      <c r="H136" s="1"/>
      <c r="I136" s="108">
        <f t="shared" si="0"/>
        <v>440</v>
      </c>
      <c r="J136" s="130"/>
      <c r="K136" s="130">
        <v>248</v>
      </c>
      <c r="L136" s="356">
        <f t="shared" si="1"/>
        <v>192</v>
      </c>
      <c r="M136" s="356">
        <f t="shared" si="2"/>
        <v>77.41935483870968</v>
      </c>
      <c r="O136" s="164"/>
    </row>
    <row r="137" spans="1:15" ht="14.4" x14ac:dyDescent="0.3">
      <c r="B137" s="109" t="s">
        <v>63</v>
      </c>
      <c r="H137" s="1"/>
      <c r="I137" s="108">
        <f t="shared" si="0"/>
        <v>562</v>
      </c>
      <c r="J137" s="130"/>
      <c r="K137" s="130">
        <v>526</v>
      </c>
      <c r="L137" s="356">
        <f t="shared" si="1"/>
        <v>36</v>
      </c>
      <c r="M137" s="356">
        <f t="shared" si="2"/>
        <v>6.8441064638783269</v>
      </c>
      <c r="O137" s="164"/>
    </row>
    <row r="138" spans="1:15" ht="14.4" x14ac:dyDescent="0.3">
      <c r="B138" s="109" t="s">
        <v>258</v>
      </c>
      <c r="H138" s="1"/>
      <c r="I138" s="108">
        <f t="shared" si="0"/>
        <v>2700.8500000000004</v>
      </c>
      <c r="J138" s="130"/>
      <c r="K138" s="130"/>
      <c r="L138" s="356">
        <f t="shared" si="1"/>
        <v>2700.8500000000004</v>
      </c>
      <c r="M138" s="356"/>
      <c r="O138" s="164"/>
    </row>
    <row r="139" spans="1:15" ht="14.4" x14ac:dyDescent="0.3">
      <c r="B139" s="109" t="s">
        <v>128</v>
      </c>
      <c r="H139" s="1"/>
      <c r="I139" s="108">
        <f t="shared" si="0"/>
        <v>0</v>
      </c>
      <c r="J139" s="130"/>
      <c r="K139" s="130">
        <v>500</v>
      </c>
      <c r="L139" s="356">
        <f>I139-K139</f>
        <v>-500</v>
      </c>
      <c r="M139" s="356">
        <f t="shared" si="2"/>
        <v>-100</v>
      </c>
      <c r="O139" s="164"/>
    </row>
    <row r="140" spans="1:15" ht="14.4" x14ac:dyDescent="0.3">
      <c r="B140" s="109" t="s">
        <v>264</v>
      </c>
      <c r="I140" s="119">
        <f>I18</f>
        <v>22092.34</v>
      </c>
      <c r="J140" s="9"/>
      <c r="K140" s="130">
        <v>0</v>
      </c>
      <c r="L140" s="356">
        <f>I140-K140</f>
        <v>22092.34</v>
      </c>
      <c r="M140" s="356"/>
      <c r="O140" s="164"/>
    </row>
    <row r="141" spans="1:15" x14ac:dyDescent="0.25">
      <c r="A141" s="374" t="s">
        <v>61</v>
      </c>
      <c r="B141" s="374"/>
      <c r="C141" s="374"/>
      <c r="D141" s="374"/>
      <c r="E141" s="374"/>
      <c r="F141" s="374"/>
      <c r="G141" s="374"/>
      <c r="H141" s="374"/>
      <c r="I141" s="125">
        <f>SUM(I130:I140)</f>
        <v>39989.08</v>
      </c>
      <c r="J141" s="135"/>
      <c r="K141" s="135">
        <v>17499.300000000003</v>
      </c>
      <c r="L141" s="356">
        <f>I141-K141</f>
        <v>22489.78</v>
      </c>
      <c r="M141" s="356">
        <f>L141/K141*100</f>
        <v>128.51816929820049</v>
      </c>
    </row>
    <row r="142" spans="1:15" ht="14.4" x14ac:dyDescent="0.3">
      <c r="J142" s="9"/>
      <c r="K142" s="130"/>
      <c r="L142" s="356"/>
      <c r="M142" s="356"/>
    </row>
    <row r="143" spans="1:15" ht="14.4" x14ac:dyDescent="0.3">
      <c r="J143" s="9"/>
      <c r="K143" s="130"/>
      <c r="L143" s="356"/>
      <c r="M143" s="356"/>
    </row>
    <row r="144" spans="1:15" ht="14.4" x14ac:dyDescent="0.3">
      <c r="A144" s="91"/>
      <c r="B144" s="110"/>
      <c r="C144" s="91"/>
      <c r="D144" s="91"/>
      <c r="E144" s="91"/>
      <c r="F144" s="91"/>
      <c r="G144" s="91"/>
      <c r="H144" s="91"/>
      <c r="I144" s="117"/>
      <c r="J144" s="96"/>
      <c r="K144" s="131"/>
      <c r="L144" s="357"/>
      <c r="M144" s="357"/>
    </row>
    <row r="145" spans="1:21" ht="14.4" x14ac:dyDescent="0.3">
      <c r="J145" s="9"/>
      <c r="K145" s="130"/>
      <c r="L145" s="356"/>
      <c r="M145" s="356"/>
    </row>
    <row r="146" spans="1:21" ht="17.399999999999999" x14ac:dyDescent="0.3">
      <c r="A146" s="93" t="s">
        <v>0</v>
      </c>
      <c r="H146" s="21"/>
      <c r="J146" s="9"/>
      <c r="K146" s="130"/>
      <c r="L146" s="356"/>
      <c r="M146" s="356"/>
      <c r="U146" t="s">
        <v>265</v>
      </c>
    </row>
    <row r="147" spans="1:21" ht="17.399999999999999" x14ac:dyDescent="0.3">
      <c r="A147" s="93"/>
      <c r="H147" s="21"/>
      <c r="J147" s="9"/>
      <c r="K147" s="130"/>
      <c r="L147" s="356"/>
      <c r="M147" s="356"/>
    </row>
    <row r="148" spans="1:21" ht="14.4" x14ac:dyDescent="0.3">
      <c r="A148" s="2" t="s">
        <v>7</v>
      </c>
      <c r="B148" s="20"/>
      <c r="J148" s="9"/>
      <c r="K148" s="130"/>
      <c r="L148" s="356"/>
      <c r="M148" s="356"/>
      <c r="Q148" t="s">
        <v>84</v>
      </c>
    </row>
    <row r="149" spans="1:21" ht="14.4" x14ac:dyDescent="0.3">
      <c r="B149" s="109" t="s">
        <v>59</v>
      </c>
      <c r="I149" s="108">
        <f t="shared" ref="I149:I159" si="3">I27</f>
        <v>4488.0499999999993</v>
      </c>
      <c r="J149" s="130"/>
      <c r="K149" s="130">
        <v>4160.079999999999</v>
      </c>
      <c r="L149" s="356">
        <f t="shared" ref="L149:L157" si="4">I149-K149</f>
        <v>327.97000000000025</v>
      </c>
      <c r="M149" s="356">
        <f t="shared" ref="M149:M154" si="5">L149/K149*100</f>
        <v>7.8837426203342318</v>
      </c>
      <c r="O149" s="164"/>
    </row>
    <row r="150" spans="1:21" ht="14.4" x14ac:dyDescent="0.3">
      <c r="B150" s="109" t="s">
        <v>60</v>
      </c>
      <c r="I150" s="108">
        <f t="shared" si="3"/>
        <v>0</v>
      </c>
      <c r="J150" s="130"/>
      <c r="K150" s="130">
        <v>41</v>
      </c>
      <c r="L150" s="356">
        <f t="shared" si="4"/>
        <v>-41</v>
      </c>
      <c r="M150" s="356">
        <f t="shared" si="5"/>
        <v>-100</v>
      </c>
    </row>
    <row r="151" spans="1:21" ht="14.4" x14ac:dyDescent="0.3">
      <c r="B151" t="s">
        <v>111</v>
      </c>
      <c r="I151" s="108">
        <f t="shared" si="3"/>
        <v>81</v>
      </c>
      <c r="J151" s="130"/>
      <c r="K151" s="130">
        <v>121.5</v>
      </c>
      <c r="L151" s="356">
        <f t="shared" si="4"/>
        <v>-40.5</v>
      </c>
      <c r="M151" s="356">
        <f t="shared" si="5"/>
        <v>-33.333333333333329</v>
      </c>
      <c r="O151" s="164"/>
    </row>
    <row r="152" spans="1:21" ht="14.4" x14ac:dyDescent="0.3">
      <c r="B152" s="109" t="s">
        <v>25</v>
      </c>
      <c r="I152" s="108">
        <f t="shared" si="3"/>
        <v>1122</v>
      </c>
      <c r="J152" s="130"/>
      <c r="K152" s="130">
        <v>1040</v>
      </c>
      <c r="L152" s="356">
        <f t="shared" si="4"/>
        <v>82</v>
      </c>
      <c r="M152" s="356">
        <f t="shared" si="5"/>
        <v>7.8846153846153841</v>
      </c>
      <c r="O152" s="164"/>
    </row>
    <row r="153" spans="1:21" ht="14.4" x14ac:dyDescent="0.3">
      <c r="B153" s="109" t="s">
        <v>76</v>
      </c>
      <c r="I153" s="108">
        <f t="shared" si="3"/>
        <v>435.14000000000004</v>
      </c>
      <c r="J153" s="130"/>
      <c r="K153" s="130">
        <v>428.29</v>
      </c>
      <c r="L153" s="356">
        <f t="shared" si="4"/>
        <v>6.8500000000000227</v>
      </c>
      <c r="M153" s="356">
        <f t="shared" si="5"/>
        <v>1.5993835952275381</v>
      </c>
      <c r="O153" s="164"/>
    </row>
    <row r="154" spans="1:21" ht="14.4" x14ac:dyDescent="0.3">
      <c r="B154" s="109" t="s">
        <v>85</v>
      </c>
      <c r="I154" s="108">
        <f t="shared" si="3"/>
        <v>59.87</v>
      </c>
      <c r="J154" s="130"/>
      <c r="K154" s="130">
        <v>31.44</v>
      </c>
      <c r="L154" s="356">
        <f t="shared" si="4"/>
        <v>28.429999999999996</v>
      </c>
      <c r="M154" s="356">
        <f t="shared" si="5"/>
        <v>90.426208651399477</v>
      </c>
      <c r="O154" s="164"/>
    </row>
    <row r="155" spans="1:21" ht="14.4" x14ac:dyDescent="0.3">
      <c r="B155" s="109" t="s">
        <v>216</v>
      </c>
      <c r="I155" s="108">
        <f t="shared" si="3"/>
        <v>36</v>
      </c>
      <c r="J155" s="130"/>
      <c r="K155" s="130"/>
      <c r="L155" s="356">
        <f t="shared" si="4"/>
        <v>36</v>
      </c>
      <c r="M155" s="356"/>
      <c r="O155" s="164"/>
    </row>
    <row r="156" spans="1:21" ht="14.4" x14ac:dyDescent="0.3">
      <c r="B156" s="109" t="s">
        <v>77</v>
      </c>
      <c r="I156" s="108">
        <f t="shared" si="3"/>
        <v>100</v>
      </c>
      <c r="J156" s="130"/>
      <c r="K156" s="130">
        <v>100</v>
      </c>
      <c r="L156" s="356">
        <f>I156-K156</f>
        <v>0</v>
      </c>
      <c r="M156" s="356">
        <f>L156/K156*100</f>
        <v>0</v>
      </c>
      <c r="O156" s="164"/>
    </row>
    <row r="157" spans="1:21" ht="14.4" x14ac:dyDescent="0.3">
      <c r="B157" s="109" t="s">
        <v>262</v>
      </c>
      <c r="I157" s="108">
        <f t="shared" si="3"/>
        <v>650</v>
      </c>
      <c r="J157" s="130"/>
      <c r="K157" s="130"/>
      <c r="L157" s="356">
        <f t="shared" si="4"/>
        <v>650</v>
      </c>
      <c r="M157" s="356"/>
      <c r="O157" s="164"/>
    </row>
    <row r="158" spans="1:21" ht="14.4" x14ac:dyDescent="0.3">
      <c r="B158" s="109" t="s">
        <v>154</v>
      </c>
      <c r="I158" s="108">
        <f t="shared" si="3"/>
        <v>0</v>
      </c>
      <c r="J158" s="130"/>
      <c r="K158" s="130">
        <v>39</v>
      </c>
      <c r="L158" s="356"/>
      <c r="M158" s="356"/>
      <c r="O158" s="164"/>
    </row>
    <row r="159" spans="1:21" x14ac:dyDescent="0.25">
      <c r="I159" s="116">
        <f t="shared" si="3"/>
        <v>6972.0599999999995</v>
      </c>
      <c r="J159" s="135"/>
      <c r="K159" s="116">
        <f>SUM(K149:K158)</f>
        <v>5961.3099999999986</v>
      </c>
      <c r="L159" s="357">
        <f>I159-K159</f>
        <v>1010.7500000000009</v>
      </c>
      <c r="M159" s="357">
        <f>L159/K159*100</f>
        <v>16.955165894744631</v>
      </c>
    </row>
    <row r="160" spans="1:21" ht="14.4" x14ac:dyDescent="0.3">
      <c r="J160" s="9"/>
      <c r="K160" s="130"/>
      <c r="L160" s="356"/>
      <c r="M160" s="356"/>
    </row>
    <row r="161" spans="1:15" ht="14.4" x14ac:dyDescent="0.3">
      <c r="A161" s="2" t="s">
        <v>8</v>
      </c>
      <c r="B161" s="20"/>
      <c r="C161" s="2"/>
      <c r="J161" s="9"/>
      <c r="K161" s="130"/>
      <c r="L161" s="356"/>
      <c r="M161" s="356"/>
    </row>
    <row r="162" spans="1:15" ht="14.4" x14ac:dyDescent="0.3">
      <c r="B162" s="109" t="s">
        <v>67</v>
      </c>
      <c r="I162" s="108">
        <f>I40</f>
        <v>50</v>
      </c>
      <c r="J162" s="130"/>
      <c r="K162" s="130">
        <v>150</v>
      </c>
      <c r="L162" s="356">
        <f>I162-K162</f>
        <v>-100</v>
      </c>
      <c r="M162" s="356">
        <f>L162/K162*100</f>
        <v>-66.666666666666657</v>
      </c>
      <c r="O162" s="164"/>
    </row>
    <row r="163" spans="1:15" ht="14.4" x14ac:dyDescent="0.3">
      <c r="B163" s="109" t="s">
        <v>270</v>
      </c>
      <c r="I163" s="108">
        <f>I41</f>
        <v>349.70000000000005</v>
      </c>
      <c r="J163" s="130"/>
      <c r="K163" s="130">
        <v>172.02</v>
      </c>
      <c r="L163" s="356">
        <f>I163-K163</f>
        <v>177.68000000000004</v>
      </c>
      <c r="M163" s="356">
        <v>0</v>
      </c>
    </row>
    <row r="164" spans="1:15" x14ac:dyDescent="0.25">
      <c r="I164" s="135">
        <f>SUM(I162:I163)</f>
        <v>399.70000000000005</v>
      </c>
      <c r="J164" s="135"/>
      <c r="K164" s="135">
        <f>SUM(K162:K163)</f>
        <v>322.02</v>
      </c>
      <c r="L164" s="356">
        <f>I164-K164</f>
        <v>77.680000000000064</v>
      </c>
      <c r="M164" s="356">
        <f>L164/K164*100</f>
        <v>24.122725296565452</v>
      </c>
    </row>
    <row r="165" spans="1:15" ht="14.4" x14ac:dyDescent="0.3">
      <c r="J165" s="9"/>
      <c r="K165" s="130"/>
      <c r="L165" s="356"/>
      <c r="M165" s="356"/>
    </row>
    <row r="166" spans="1:15" ht="14.4" x14ac:dyDescent="0.3">
      <c r="A166" s="2" t="s">
        <v>9</v>
      </c>
      <c r="B166" s="20"/>
      <c r="C166" s="2"/>
      <c r="J166" s="9"/>
      <c r="K166" s="130"/>
      <c r="L166" s="356"/>
      <c r="M166" s="356"/>
    </row>
    <row r="167" spans="1:15" ht="14.4" x14ac:dyDescent="0.3">
      <c r="A167" s="2"/>
      <c r="B167" s="109" t="s">
        <v>110</v>
      </c>
      <c r="C167" s="2"/>
      <c r="I167" s="108">
        <f t="shared" ref="I167:I173" si="6">I45</f>
        <v>0</v>
      </c>
      <c r="K167" s="130">
        <v>0</v>
      </c>
      <c r="L167" s="356">
        <f t="shared" ref="L167:L175" si="7">I167-K167</f>
        <v>0</v>
      </c>
      <c r="M167" s="356">
        <v>0</v>
      </c>
    </row>
    <row r="168" spans="1:15" ht="14.4" x14ac:dyDescent="0.3">
      <c r="A168" s="2"/>
      <c r="B168" s="109" t="s">
        <v>113</v>
      </c>
      <c r="I168" s="108">
        <f t="shared" si="6"/>
        <v>5462.5</v>
      </c>
      <c r="K168" s="130">
        <v>161.5</v>
      </c>
      <c r="L168" s="356">
        <f t="shared" si="7"/>
        <v>5301</v>
      </c>
      <c r="M168" s="356">
        <f t="shared" ref="M168:M174" si="8">L168/K168*100</f>
        <v>3282.3529411764703</v>
      </c>
      <c r="O168" s="164"/>
    </row>
    <row r="169" spans="1:15" ht="14.4" x14ac:dyDescent="0.3">
      <c r="B169" s="109" t="s">
        <v>68</v>
      </c>
      <c r="I169" s="108">
        <f t="shared" si="6"/>
        <v>549.12</v>
      </c>
      <c r="K169" s="130">
        <v>274.56</v>
      </c>
      <c r="L169" s="356">
        <f t="shared" si="7"/>
        <v>274.56</v>
      </c>
      <c r="M169" s="356">
        <f t="shared" si="8"/>
        <v>100</v>
      </c>
      <c r="O169" s="164"/>
    </row>
    <row r="170" spans="1:15" ht="14.4" x14ac:dyDescent="0.3">
      <c r="B170" s="109" t="s">
        <v>65</v>
      </c>
      <c r="I170" s="108">
        <f t="shared" si="6"/>
        <v>2781</v>
      </c>
      <c r="K170" s="130">
        <v>3090</v>
      </c>
      <c r="L170" s="356">
        <f t="shared" si="7"/>
        <v>-309</v>
      </c>
      <c r="M170" s="356">
        <f t="shared" si="8"/>
        <v>-10</v>
      </c>
      <c r="O170" s="164"/>
    </row>
    <row r="171" spans="1:15" ht="14.4" x14ac:dyDescent="0.3">
      <c r="B171" s="109" t="s">
        <v>260</v>
      </c>
      <c r="I171" s="108">
        <f t="shared" si="6"/>
        <v>1396.37</v>
      </c>
      <c r="K171" s="130">
        <v>500</v>
      </c>
      <c r="L171" s="356">
        <f t="shared" si="7"/>
        <v>896.36999999999989</v>
      </c>
      <c r="M171" s="356">
        <f t="shared" si="8"/>
        <v>179.27399999999997</v>
      </c>
    </row>
    <row r="172" spans="1:15" ht="14.4" x14ac:dyDescent="0.3">
      <c r="B172" s="109" t="s">
        <v>267</v>
      </c>
      <c r="I172" s="108">
        <f t="shared" si="6"/>
        <v>239</v>
      </c>
      <c r="K172" s="130">
        <v>0</v>
      </c>
      <c r="L172" s="356">
        <f t="shared" si="7"/>
        <v>239</v>
      </c>
      <c r="M172" s="356"/>
    </row>
    <row r="173" spans="1:15" ht="14.4" x14ac:dyDescent="0.3">
      <c r="B173" s="109" t="s">
        <v>78</v>
      </c>
      <c r="I173" s="108">
        <f t="shared" si="6"/>
        <v>525</v>
      </c>
      <c r="K173" s="130">
        <v>852</v>
      </c>
      <c r="L173" s="356">
        <f t="shared" si="7"/>
        <v>-327</v>
      </c>
      <c r="M173" s="356">
        <f t="shared" si="8"/>
        <v>-38.380281690140841</v>
      </c>
      <c r="O173" s="164"/>
    </row>
    <row r="174" spans="1:15" ht="14.4" x14ac:dyDescent="0.3">
      <c r="B174" s="109" t="s">
        <v>268</v>
      </c>
      <c r="I174" s="108">
        <v>0</v>
      </c>
      <c r="J174"/>
      <c r="K174" s="130">
        <v>696</v>
      </c>
      <c r="L174" s="356">
        <f t="shared" si="7"/>
        <v>-696</v>
      </c>
      <c r="M174" s="356">
        <f t="shared" si="8"/>
        <v>-100</v>
      </c>
      <c r="O174" s="164"/>
    </row>
    <row r="175" spans="1:15" x14ac:dyDescent="0.25">
      <c r="H175" s="17"/>
      <c r="I175" s="120">
        <f>SUM(I167:I174)</f>
        <v>10952.989999999998</v>
      </c>
      <c r="J175" s="120"/>
      <c r="K175" s="120">
        <f>SUM(K167:K174)</f>
        <v>5574.0599999999995</v>
      </c>
      <c r="L175" s="357">
        <f t="shared" si="7"/>
        <v>5378.9299999999985</v>
      </c>
      <c r="M175" s="357">
        <f>L175/K175*100</f>
        <v>96.499320064728394</v>
      </c>
    </row>
    <row r="176" spans="1:15" x14ac:dyDescent="0.25">
      <c r="H176" s="17"/>
      <c r="I176" s="125"/>
      <c r="J176" s="125"/>
      <c r="K176" s="134"/>
      <c r="L176" s="356"/>
      <c r="M176" s="356"/>
    </row>
    <row r="177" spans="1:15" x14ac:dyDescent="0.25">
      <c r="A177" s="2" t="s">
        <v>281</v>
      </c>
      <c r="H177" s="17"/>
      <c r="I177" s="160"/>
      <c r="J177" s="146"/>
      <c r="K177" s="146"/>
      <c r="L177" s="356"/>
      <c r="M177" s="356"/>
    </row>
    <row r="178" spans="1:15" x14ac:dyDescent="0.25">
      <c r="B178" s="109" t="s">
        <v>282</v>
      </c>
      <c r="H178" s="17"/>
      <c r="I178" s="119">
        <f>+I55</f>
        <v>22092.34</v>
      </c>
      <c r="J178" s="295">
        <v>0</v>
      </c>
      <c r="K178" s="146">
        <v>0</v>
      </c>
      <c r="L178" s="356">
        <f t="shared" ref="L178" si="9">I178-K178</f>
        <v>22092.34</v>
      </c>
      <c r="M178" s="356"/>
    </row>
    <row r="179" spans="1:15" x14ac:dyDescent="0.25">
      <c r="H179" s="17"/>
      <c r="I179" s="116">
        <f>SUM(I178)</f>
        <v>22092.34</v>
      </c>
      <c r="J179" s="160">
        <f>SUM(J178)</f>
        <v>0</v>
      </c>
      <c r="K179" s="146"/>
      <c r="L179" s="356"/>
      <c r="M179" s="356"/>
    </row>
    <row r="180" spans="1:15" x14ac:dyDescent="0.25">
      <c r="H180" s="17"/>
      <c r="I180" s="125"/>
      <c r="J180" s="125"/>
      <c r="K180" s="134"/>
      <c r="L180" s="356"/>
      <c r="M180" s="356"/>
    </row>
    <row r="181" spans="1:15" x14ac:dyDescent="0.25">
      <c r="B181" s="111" t="s">
        <v>86</v>
      </c>
      <c r="H181" s="17"/>
      <c r="I181" s="125">
        <f>+I61</f>
        <v>0</v>
      </c>
      <c r="J181" s="125"/>
      <c r="K181" s="134">
        <v>0</v>
      </c>
      <c r="L181" s="356">
        <f>I181-K181</f>
        <v>0</v>
      </c>
      <c r="M181" s="356">
        <v>0</v>
      </c>
    </row>
    <row r="182" spans="1:15" ht="14.4" x14ac:dyDescent="0.3">
      <c r="K182" s="130"/>
      <c r="L182" s="356"/>
      <c r="M182" s="356"/>
    </row>
    <row r="183" spans="1:15" s="14" customFormat="1" x14ac:dyDescent="0.25">
      <c r="A183" s="2" t="s">
        <v>10</v>
      </c>
      <c r="B183" s="20"/>
      <c r="H183" s="17"/>
      <c r="I183" s="120">
        <f>I63</f>
        <v>1941.35</v>
      </c>
      <c r="J183" s="120"/>
      <c r="K183" s="135">
        <v>714.21</v>
      </c>
      <c r="L183" s="356">
        <f>I183-K183</f>
        <v>1227.1399999999999</v>
      </c>
      <c r="M183" s="356">
        <f>L183/K183*100</f>
        <v>171.8178126881449</v>
      </c>
    </row>
    <row r="184" spans="1:15" ht="14.4" x14ac:dyDescent="0.3">
      <c r="J184" s="9"/>
      <c r="K184" s="130"/>
      <c r="L184" s="356"/>
      <c r="M184" s="356"/>
    </row>
    <row r="185" spans="1:15" ht="14.4" x14ac:dyDescent="0.3">
      <c r="J185" s="9"/>
      <c r="K185" s="130"/>
      <c r="L185" s="356"/>
      <c r="M185" s="356"/>
    </row>
    <row r="186" spans="1:15" ht="14.4" x14ac:dyDescent="0.3">
      <c r="J186" s="9"/>
      <c r="K186" s="130"/>
      <c r="L186" s="356"/>
      <c r="M186" s="356"/>
    </row>
    <row r="187" spans="1:15" ht="14.4" x14ac:dyDescent="0.3">
      <c r="J187" s="9"/>
      <c r="K187" s="130"/>
      <c r="L187" s="356"/>
      <c r="M187" s="356"/>
    </row>
    <row r="188" spans="1:15" ht="14.4" x14ac:dyDescent="0.3">
      <c r="J188" s="9"/>
      <c r="K188" s="130"/>
      <c r="L188" s="356"/>
      <c r="M188" s="356"/>
    </row>
    <row r="189" spans="1:15" s="2" customFormat="1" ht="14.4" x14ac:dyDescent="0.3">
      <c r="A189" s="2" t="s">
        <v>11</v>
      </c>
      <c r="B189" s="20"/>
      <c r="I189" s="121"/>
      <c r="J189" s="24"/>
      <c r="K189" s="130"/>
      <c r="L189" s="356"/>
      <c r="M189" s="356"/>
    </row>
    <row r="190" spans="1:15" ht="14.4" x14ac:dyDescent="0.3">
      <c r="B190" s="109" t="s">
        <v>69</v>
      </c>
      <c r="H190" s="1"/>
      <c r="I190" s="108">
        <f>'Wardington Community (Barclays)'!O35</f>
        <v>0</v>
      </c>
      <c r="K190" s="130">
        <v>0</v>
      </c>
      <c r="L190" s="356">
        <f>I190-K190</f>
        <v>0</v>
      </c>
      <c r="M190" s="356">
        <v>0</v>
      </c>
      <c r="O190" s="164"/>
    </row>
    <row r="191" spans="1:15" ht="14.4" x14ac:dyDescent="0.3">
      <c r="B191" t="s">
        <v>113</v>
      </c>
      <c r="H191" s="1"/>
      <c r="I191" s="108">
        <f>I74</f>
        <v>0</v>
      </c>
      <c r="K191" s="130">
        <v>0</v>
      </c>
      <c r="L191" s="356">
        <f>I191-K191</f>
        <v>0</v>
      </c>
      <c r="M191" s="356">
        <v>0</v>
      </c>
      <c r="O191" s="164"/>
    </row>
    <row r="192" spans="1:15" ht="14.4" x14ac:dyDescent="0.3">
      <c r="B192" s="109" t="s">
        <v>12</v>
      </c>
      <c r="H192" s="1"/>
      <c r="I192" s="108">
        <f>I75</f>
        <v>300</v>
      </c>
      <c r="K192" s="133">
        <v>360</v>
      </c>
      <c r="L192" s="356">
        <f>I192-K192</f>
        <v>-60</v>
      </c>
      <c r="M192" s="356">
        <f>L192/K192*100</f>
        <v>-16.666666666666664</v>
      </c>
      <c r="O192" s="164"/>
    </row>
    <row r="193" spans="1:15" x14ac:dyDescent="0.25">
      <c r="H193" s="17"/>
      <c r="I193" s="167">
        <f>SUM(I190:I192)</f>
        <v>300</v>
      </c>
      <c r="J193" s="167"/>
      <c r="K193" s="134">
        <f>SUM(K190:K192)</f>
        <v>360</v>
      </c>
      <c r="L193" s="356">
        <f>I193-K193</f>
        <v>-60</v>
      </c>
      <c r="M193" s="356">
        <f>L193/K193*100</f>
        <v>-16.666666666666664</v>
      </c>
    </row>
    <row r="194" spans="1:15" x14ac:dyDescent="0.25">
      <c r="H194" s="17"/>
      <c r="I194" s="125"/>
      <c r="J194" s="125"/>
      <c r="K194" s="134"/>
      <c r="L194" s="356"/>
      <c r="M194" s="356"/>
    </row>
    <row r="195" spans="1:15" x14ac:dyDescent="0.25">
      <c r="A195" s="2" t="s">
        <v>10</v>
      </c>
      <c r="I195" s="118">
        <f>I78</f>
        <v>0</v>
      </c>
      <c r="J195" s="118"/>
      <c r="K195" s="136">
        <v>0</v>
      </c>
      <c r="L195" s="356">
        <f>I195-K195</f>
        <v>0</v>
      </c>
      <c r="M195" s="356">
        <v>0</v>
      </c>
    </row>
    <row r="196" spans="1:15" x14ac:dyDescent="0.25">
      <c r="I196" s="116"/>
      <c r="J196" s="116"/>
      <c r="K196" s="137"/>
      <c r="L196" s="356"/>
      <c r="M196" s="356"/>
    </row>
    <row r="197" spans="1:15" ht="14.4" x14ac:dyDescent="0.3">
      <c r="A197" s="2" t="s">
        <v>28</v>
      </c>
      <c r="B197" s="111"/>
      <c r="C197" s="14"/>
      <c r="D197" s="14"/>
      <c r="E197" s="14"/>
      <c r="F197" s="14"/>
      <c r="G197" s="14"/>
      <c r="H197" s="14"/>
      <c r="I197" s="122"/>
      <c r="J197" s="122"/>
      <c r="K197" s="130"/>
      <c r="L197" s="356"/>
      <c r="M197" s="356"/>
    </row>
    <row r="198" spans="1:15" ht="14.4" x14ac:dyDescent="0.3">
      <c r="B198" s="109" t="s">
        <v>150</v>
      </c>
      <c r="I198" s="108">
        <f>I83+'Williamscot Community'!E16</f>
        <v>32.58</v>
      </c>
      <c r="K198" s="130">
        <v>503</v>
      </c>
      <c r="L198" s="356">
        <f>I198-K198</f>
        <v>-470.42</v>
      </c>
      <c r="M198" s="356">
        <f>L198/K198*100</f>
        <v>-93.522862823061644</v>
      </c>
    </row>
    <row r="199" spans="1:15" ht="14.4" x14ac:dyDescent="0.3">
      <c r="A199" s="2"/>
      <c r="B199" s="109" t="s">
        <v>135</v>
      </c>
      <c r="I199" s="108">
        <f>I84</f>
        <v>0</v>
      </c>
      <c r="K199" s="130">
        <v>1590.06</v>
      </c>
      <c r="L199" s="356">
        <f>I199-K199</f>
        <v>-1590.06</v>
      </c>
      <c r="M199" s="356">
        <f>L199/K199*100</f>
        <v>-100</v>
      </c>
    </row>
    <row r="200" spans="1:15" ht="14.4" x14ac:dyDescent="0.3">
      <c r="A200" s="2"/>
      <c r="B200" s="109" t="s">
        <v>263</v>
      </c>
      <c r="I200" s="108">
        <f>I86</f>
        <v>325</v>
      </c>
      <c r="K200" s="130">
        <v>0</v>
      </c>
      <c r="L200" s="356">
        <f t="shared" ref="L200" si="10">I200-K200</f>
        <v>325</v>
      </c>
      <c r="M200" s="356"/>
    </row>
    <row r="201" spans="1:15" ht="14.4" x14ac:dyDescent="0.3">
      <c r="B201" s="109" t="s">
        <v>269</v>
      </c>
      <c r="I201" s="108">
        <v>0</v>
      </c>
      <c r="K201" s="130">
        <v>1000</v>
      </c>
      <c r="L201" s="356">
        <f>I201-K201</f>
        <v>-1000</v>
      </c>
      <c r="M201" s="356">
        <f t="shared" ref="M201" si="11">L201/K201*100</f>
        <v>-100</v>
      </c>
      <c r="O201" s="164"/>
    </row>
    <row r="202" spans="1:15" x14ac:dyDescent="0.25">
      <c r="I202" s="118">
        <f>SUM(I198:I201)</f>
        <v>357.58</v>
      </c>
      <c r="J202" s="118"/>
      <c r="K202" s="136">
        <f>SUM(K198:K201)</f>
        <v>3093.06</v>
      </c>
      <c r="L202" s="356">
        <f>I202-K202</f>
        <v>-2735.48</v>
      </c>
      <c r="M202" s="356">
        <f>L202/K202*100</f>
        <v>-88.439280195017233</v>
      </c>
    </row>
    <row r="203" spans="1:15" ht="14.4" x14ac:dyDescent="0.3">
      <c r="K203" s="130"/>
      <c r="L203" s="356"/>
      <c r="M203" s="356"/>
      <c r="N203" t="s">
        <v>84</v>
      </c>
    </row>
    <row r="204" spans="1:15" x14ac:dyDescent="0.25">
      <c r="A204" s="2" t="s">
        <v>75</v>
      </c>
      <c r="H204" s="17"/>
      <c r="I204" s="120">
        <f>I89</f>
        <v>0</v>
      </c>
      <c r="J204" s="120"/>
      <c r="K204" s="138">
        <v>0</v>
      </c>
      <c r="L204" s="356">
        <f>I204-K204</f>
        <v>0</v>
      </c>
      <c r="M204" s="356">
        <v>0</v>
      </c>
    </row>
    <row r="205" spans="1:15" ht="14.4" x14ac:dyDescent="0.3">
      <c r="K205" s="130"/>
      <c r="L205" s="356"/>
      <c r="M205" s="356"/>
    </row>
    <row r="206" spans="1:15" s="105" customFormat="1" x14ac:dyDescent="0.25">
      <c r="A206" s="375" t="s">
        <v>70</v>
      </c>
      <c r="B206" s="375"/>
      <c r="C206" s="375"/>
      <c r="D206" s="375"/>
      <c r="E206" s="375"/>
      <c r="F206" s="375"/>
      <c r="G206" s="375"/>
      <c r="H206" s="375"/>
      <c r="I206" s="118">
        <f>+I159+I164+I175+I179+I181+I183+I193+I202</f>
        <v>43016.02</v>
      </c>
      <c r="J206" s="118"/>
      <c r="K206" s="118">
        <f>K159+K164+K175+K181+K183+K193+K195+K202+K204</f>
        <v>16024.659999999998</v>
      </c>
      <c r="L206" s="356">
        <f>I206-K206</f>
        <v>26991.360000000001</v>
      </c>
      <c r="M206" s="356">
        <f>L206/K206*100</f>
        <v>168.43639740250342</v>
      </c>
    </row>
    <row r="207" spans="1:15" x14ac:dyDescent="0.25">
      <c r="A207" s="91"/>
      <c r="B207" s="110"/>
      <c r="C207" s="91"/>
      <c r="D207" s="91"/>
      <c r="E207" s="91"/>
      <c r="F207" s="91"/>
      <c r="G207" s="91"/>
      <c r="H207" s="91"/>
      <c r="I207" s="117"/>
      <c r="J207" s="117"/>
      <c r="K207" s="117"/>
      <c r="M207"/>
    </row>
    <row r="208" spans="1:15" x14ac:dyDescent="0.25">
      <c r="K208" s="114"/>
      <c r="L208" s="105"/>
      <c r="M208" s="105"/>
    </row>
    <row r="209" spans="1:13" ht="17.399999999999999" x14ac:dyDescent="0.3">
      <c r="A209" s="93" t="s">
        <v>18</v>
      </c>
      <c r="J209" s="9"/>
      <c r="K209" s="130"/>
      <c r="M209"/>
    </row>
    <row r="210" spans="1:13" ht="14.4" x14ac:dyDescent="0.3">
      <c r="B210" s="109" t="s">
        <v>79</v>
      </c>
      <c r="H210" s="22"/>
      <c r="I210" s="108">
        <f>I98</f>
        <v>35778.47</v>
      </c>
      <c r="J210" s="130"/>
      <c r="K210" s="130">
        <v>34303.83</v>
      </c>
      <c r="M210"/>
    </row>
    <row r="211" spans="1:13" ht="14.4" x14ac:dyDescent="0.3">
      <c r="B211" s="109" t="s">
        <v>13</v>
      </c>
      <c r="H211" s="22"/>
      <c r="I211" s="108">
        <f>I99</f>
        <v>39989.08</v>
      </c>
      <c r="J211" s="130"/>
      <c r="K211" s="130">
        <v>17499.300000000003</v>
      </c>
      <c r="M211"/>
    </row>
    <row r="212" spans="1:13" x14ac:dyDescent="0.25">
      <c r="B212" s="109" t="s">
        <v>14</v>
      </c>
      <c r="H212" s="22"/>
      <c r="I212" s="118">
        <f>SUM(I210:I211)</f>
        <v>75767.55</v>
      </c>
      <c r="J212" s="139"/>
      <c r="K212" s="118">
        <f>SUM(K210:K211)</f>
        <v>51803.130000000005</v>
      </c>
      <c r="M212"/>
    </row>
    <row r="213" spans="1:13" ht="14.4" x14ac:dyDescent="0.3">
      <c r="H213" s="22"/>
      <c r="I213" s="108"/>
      <c r="J213" s="130"/>
      <c r="K213" s="130"/>
      <c r="M213"/>
    </row>
    <row r="214" spans="1:13" ht="14.4" x14ac:dyDescent="0.3">
      <c r="B214" s="109" t="s">
        <v>15</v>
      </c>
      <c r="H214" s="22"/>
      <c r="I214" s="108">
        <f>I102</f>
        <v>43016.02</v>
      </c>
      <c r="J214" s="133"/>
      <c r="K214" s="133">
        <v>16024.66</v>
      </c>
      <c r="M214"/>
    </row>
    <row r="215" spans="1:13" s="2" customFormat="1" x14ac:dyDescent="0.25">
      <c r="A215"/>
      <c r="B215" s="112" t="s">
        <v>80</v>
      </c>
      <c r="H215" s="23"/>
      <c r="I215" s="120">
        <f>I212-I214</f>
        <v>32751.530000000006</v>
      </c>
      <c r="J215" s="134"/>
      <c r="K215" s="120">
        <f>K212-K214</f>
        <v>35778.47</v>
      </c>
      <c r="L215" s="1"/>
      <c r="M215"/>
    </row>
    <row r="216" spans="1:13" ht="14.4" x14ac:dyDescent="0.3">
      <c r="J216" s="130"/>
      <c r="K216" s="130"/>
      <c r="M216"/>
    </row>
    <row r="217" spans="1:13" s="2" customFormat="1" x14ac:dyDescent="0.25">
      <c r="A217" s="2" t="s">
        <v>81</v>
      </c>
      <c r="B217" s="20"/>
      <c r="I217" s="121"/>
      <c r="J217" s="140"/>
      <c r="K217" s="140"/>
      <c r="L217" s="16"/>
    </row>
    <row r="218" spans="1:13" ht="14.4" x14ac:dyDescent="0.3">
      <c r="B218" s="109" t="s">
        <v>283</v>
      </c>
      <c r="H218" s="22"/>
      <c r="I218" s="108">
        <f>I106</f>
        <v>-49.999999999996362</v>
      </c>
      <c r="J218" s="130"/>
      <c r="K218" s="130">
        <v>26226.34</v>
      </c>
      <c r="M218"/>
    </row>
    <row r="219" spans="1:13" ht="14.4" x14ac:dyDescent="0.3">
      <c r="B219" s="109" t="s">
        <v>287</v>
      </c>
      <c r="H219" s="22"/>
      <c r="I219" s="108">
        <f>+I107</f>
        <v>20644.13</v>
      </c>
      <c r="J219" s="130"/>
      <c r="K219" s="130"/>
      <c r="M219"/>
    </row>
    <row r="220" spans="1:13" ht="14.4" x14ac:dyDescent="0.3">
      <c r="B220" s="109" t="s">
        <v>271</v>
      </c>
      <c r="H220" s="22"/>
      <c r="I220" s="108">
        <f t="shared" ref="I220:I223" si="12">I108</f>
        <v>6332.4</v>
      </c>
      <c r="J220" s="130"/>
      <c r="K220" s="130">
        <v>6689.98</v>
      </c>
      <c r="L220" s="16"/>
      <c r="M220" s="2"/>
    </row>
    <row r="221" spans="1:13" ht="14.4" x14ac:dyDescent="0.3">
      <c r="B221" s="109" t="s">
        <v>272</v>
      </c>
      <c r="H221" s="22"/>
      <c r="I221" s="108">
        <f t="shared" si="12"/>
        <v>1376.29</v>
      </c>
      <c r="J221" s="130"/>
      <c r="K221" s="130">
        <v>1114.29</v>
      </c>
      <c r="M221"/>
    </row>
    <row r="222" spans="1:13" ht="14.4" x14ac:dyDescent="0.3">
      <c r="B222" s="109" t="s">
        <v>273</v>
      </c>
      <c r="H222" s="22"/>
      <c r="I222" s="108">
        <f t="shared" si="12"/>
        <v>4446.3900000000003</v>
      </c>
      <c r="J222" s="130"/>
      <c r="K222" s="130">
        <v>1745.54</v>
      </c>
      <c r="M222"/>
    </row>
    <row r="223" spans="1:13" ht="14.4" x14ac:dyDescent="0.3">
      <c r="B223" s="109" t="s">
        <v>72</v>
      </c>
      <c r="H223" s="22"/>
      <c r="I223" s="108">
        <f t="shared" si="12"/>
        <v>2.3199999999999998</v>
      </c>
      <c r="J223" s="133"/>
      <c r="K223" s="133">
        <v>2.3199999999999998</v>
      </c>
      <c r="M223"/>
    </row>
    <row r="224" spans="1:13" x14ac:dyDescent="0.25">
      <c r="H224" s="23"/>
      <c r="I224" s="120">
        <f>SUM(I218:I223)</f>
        <v>32751.530000000006</v>
      </c>
      <c r="J224" s="134"/>
      <c r="K224" s="120">
        <f>SUM(K218:K223)</f>
        <v>35778.47</v>
      </c>
      <c r="M224"/>
    </row>
    <row r="226" spans="1:14" s="14" customFormat="1" x14ac:dyDescent="0.25">
      <c r="A226" s="14" t="s">
        <v>16</v>
      </c>
      <c r="B226" s="111"/>
      <c r="I226" s="122"/>
      <c r="J226" s="122"/>
      <c r="K226" s="9"/>
      <c r="L226" s="17"/>
      <c r="M226" s="1"/>
      <c r="N226"/>
    </row>
    <row r="227" spans="1:14" s="14" customFormat="1" x14ac:dyDescent="0.25">
      <c r="A227" s="14" t="s">
        <v>118</v>
      </c>
      <c r="B227" s="111"/>
      <c r="I227" s="122"/>
      <c r="J227" s="122"/>
      <c r="K227" s="9"/>
      <c r="L227" s="17"/>
      <c r="M227" s="1"/>
      <c r="N227"/>
    </row>
    <row r="228" spans="1:14" s="14" customFormat="1" x14ac:dyDescent="0.25">
      <c r="B228" s="111"/>
      <c r="I228" s="122"/>
      <c r="J228" s="122"/>
      <c r="K228" s="9"/>
      <c r="L228" s="17"/>
      <c r="M228" s="17"/>
    </row>
    <row r="229" spans="1:14" x14ac:dyDescent="0.25">
      <c r="M229" s="17"/>
      <c r="N229" s="14"/>
    </row>
    <row r="230" spans="1:14" x14ac:dyDescent="0.25">
      <c r="A230" s="14" t="s">
        <v>17</v>
      </c>
      <c r="B230" s="111"/>
      <c r="C230" s="14"/>
      <c r="D230" s="14"/>
      <c r="E230" s="14"/>
      <c r="F230" s="14" t="s">
        <v>26</v>
      </c>
      <c r="M230" s="17"/>
      <c r="N230" s="14"/>
    </row>
    <row r="232" spans="1:14" s="313" customFormat="1" x14ac:dyDescent="0.25">
      <c r="A232" s="318"/>
      <c r="B232" s="319"/>
      <c r="C232" s="318"/>
      <c r="D232" s="318"/>
      <c r="E232" s="318"/>
      <c r="F232" s="318"/>
      <c r="G232" s="318"/>
      <c r="H232" s="318"/>
      <c r="I232" s="320"/>
      <c r="J232" s="320"/>
      <c r="K232" s="321"/>
      <c r="L232" s="317"/>
      <c r="M232" s="317"/>
    </row>
    <row r="233" spans="1:14" s="313" customFormat="1" x14ac:dyDescent="0.25">
      <c r="B233" s="314"/>
      <c r="I233" s="315"/>
      <c r="J233" s="315"/>
      <c r="K233" s="316"/>
      <c r="L233" s="317"/>
      <c r="M233" s="317"/>
    </row>
    <row r="235" spans="1:14" ht="17.399999999999999" x14ac:dyDescent="0.3">
      <c r="A235" s="369" t="s">
        <v>5</v>
      </c>
      <c r="B235" s="369"/>
      <c r="C235" s="369"/>
      <c r="D235" s="369"/>
      <c r="E235" s="369"/>
      <c r="F235" s="369"/>
      <c r="G235" s="369"/>
      <c r="H235" s="369"/>
      <c r="I235" s="369"/>
      <c r="J235" s="204"/>
      <c r="K235" s="93"/>
    </row>
    <row r="237" spans="1:14" s="25" customFormat="1" ht="15.6" x14ac:dyDescent="0.3">
      <c r="A237" s="373" t="s">
        <v>167</v>
      </c>
      <c r="B237" s="373"/>
      <c r="C237" s="373"/>
      <c r="D237" s="373"/>
      <c r="E237" s="373"/>
      <c r="F237" s="373"/>
      <c r="G237" s="373"/>
      <c r="H237" s="373"/>
      <c r="I237" s="373"/>
      <c r="J237" s="206"/>
      <c r="K237" s="30"/>
      <c r="L237" s="26"/>
      <c r="M237" s="26"/>
    </row>
    <row r="238" spans="1:14" ht="15" x14ac:dyDescent="0.25">
      <c r="M238" s="26"/>
      <c r="N238" s="25"/>
    </row>
    <row r="239" spans="1:14" x14ac:dyDescent="0.25">
      <c r="A239" s="2" t="s">
        <v>140</v>
      </c>
      <c r="B239" s="20"/>
      <c r="C239" s="2"/>
      <c r="I239" s="171" t="s">
        <v>166</v>
      </c>
      <c r="J239" s="171" t="s">
        <v>137</v>
      </c>
      <c r="K239" s="171" t="s">
        <v>127</v>
      </c>
    </row>
    <row r="240" spans="1:14" x14ac:dyDescent="0.25">
      <c r="A240" s="2"/>
      <c r="B240" s="109" t="s">
        <v>289</v>
      </c>
      <c r="C240" s="2"/>
      <c r="G240" s="164" t="s">
        <v>290</v>
      </c>
      <c r="H240" s="177">
        <v>44239</v>
      </c>
      <c r="I240" s="213">
        <f>'Wardington Community (Barclays)'!E76</f>
        <v>0</v>
      </c>
      <c r="J240" s="213">
        <v>26463.759999999998</v>
      </c>
      <c r="K240" s="213">
        <v>25522.39</v>
      </c>
    </row>
    <row r="241" spans="1:13" x14ac:dyDescent="0.25">
      <c r="B241" s="109" t="s">
        <v>274</v>
      </c>
      <c r="G241" s="164" t="s">
        <v>275</v>
      </c>
      <c r="H241" s="176">
        <v>44286</v>
      </c>
      <c r="I241" s="213">
        <f>'Wardington Community (Unity)'!E38</f>
        <v>20644.13</v>
      </c>
      <c r="J241" s="213">
        <v>0</v>
      </c>
      <c r="K241" s="213">
        <v>0</v>
      </c>
    </row>
    <row r="242" spans="1:13" x14ac:dyDescent="0.25">
      <c r="B242" s="109" t="s">
        <v>71</v>
      </c>
      <c r="G242" t="s">
        <v>141</v>
      </c>
      <c r="H242" s="177">
        <v>44284</v>
      </c>
      <c r="I242" s="213">
        <f>'Williamscot Community'!E24</f>
        <v>6364.98</v>
      </c>
      <c r="J242" s="213">
        <v>6689.98</v>
      </c>
      <c r="K242" s="213">
        <v>7107.04</v>
      </c>
    </row>
    <row r="243" spans="1:13" x14ac:dyDescent="0.25">
      <c r="B243" s="109" t="s">
        <v>73</v>
      </c>
      <c r="G243" t="s">
        <v>142</v>
      </c>
      <c r="H243" s="176">
        <v>44288</v>
      </c>
      <c r="I243" s="213">
        <f>'Playground Main'!E50</f>
        <v>1476.29</v>
      </c>
      <c r="J243" s="213">
        <v>1234.29</v>
      </c>
      <c r="K243" s="213">
        <v>948.29</v>
      </c>
    </row>
    <row r="244" spans="1:13" x14ac:dyDescent="0.25">
      <c r="B244" s="109" t="s">
        <v>74</v>
      </c>
      <c r="G244" t="s">
        <v>143</v>
      </c>
      <c r="H244" s="176">
        <v>44288</v>
      </c>
      <c r="I244" s="213">
        <f>'Playground 2nd'!E28</f>
        <v>4446.3900000000003</v>
      </c>
      <c r="J244" s="213">
        <v>1745.54</v>
      </c>
      <c r="K244" s="213">
        <v>1742</v>
      </c>
    </row>
    <row r="245" spans="1:13" x14ac:dyDescent="0.25">
      <c r="B245" s="109" t="s">
        <v>72</v>
      </c>
      <c r="G245" t="s">
        <v>144</v>
      </c>
      <c r="H245" s="178">
        <v>44286</v>
      </c>
      <c r="I245" s="213">
        <f>'Base Rate Tracker'!D12</f>
        <v>2.3199999999999998</v>
      </c>
      <c r="J245" s="213">
        <v>2.3199999999999998</v>
      </c>
      <c r="K245" s="213">
        <v>2.3199999999999998</v>
      </c>
    </row>
    <row r="246" spans="1:13" s="14" customFormat="1" x14ac:dyDescent="0.25">
      <c r="A246" s="374" t="s">
        <v>4</v>
      </c>
      <c r="B246" s="374"/>
      <c r="C246" s="374"/>
      <c r="D246" s="374"/>
      <c r="E246" s="374"/>
      <c r="F246" s="374"/>
      <c r="G246" s="374"/>
      <c r="H246" s="374"/>
      <c r="I246" s="120">
        <f>SUM(I240:I245)</f>
        <v>32934.11</v>
      </c>
      <c r="J246" s="120">
        <f t="shared" ref="J246:K246" si="13">SUM(J240:J245)</f>
        <v>36135.89</v>
      </c>
      <c r="K246" s="120">
        <f t="shared" si="13"/>
        <v>35322.04</v>
      </c>
      <c r="L246" s="17"/>
      <c r="M246" s="17"/>
    </row>
    <row r="247" spans="1:13" x14ac:dyDescent="0.25">
      <c r="H247" s="36"/>
    </row>
    <row r="248" spans="1:13" x14ac:dyDescent="0.25">
      <c r="H248" s="36"/>
    </row>
    <row r="249" spans="1:13" s="14" customFormat="1" x14ac:dyDescent="0.25">
      <c r="A249" s="97" t="s">
        <v>55</v>
      </c>
      <c r="B249" s="113"/>
      <c r="C249" s="97"/>
      <c r="H249" s="17"/>
      <c r="I249" s="126"/>
      <c r="J249" s="126"/>
      <c r="K249" s="9"/>
      <c r="L249" s="17"/>
      <c r="M249" s="17"/>
    </row>
    <row r="250" spans="1:13" x14ac:dyDescent="0.25">
      <c r="B250" s="109" t="s">
        <v>289</v>
      </c>
      <c r="G250" s="22"/>
      <c r="H250" s="11"/>
      <c r="I250" s="127">
        <f>'Wardington Community (Barclays)'!E80</f>
        <v>50</v>
      </c>
      <c r="J250" s="213">
        <v>237.42</v>
      </c>
    </row>
    <row r="251" spans="1:13" x14ac:dyDescent="0.25">
      <c r="B251" s="109" t="s">
        <v>71</v>
      </c>
      <c r="G251" s="22"/>
      <c r="H251" s="11"/>
      <c r="I251" s="127">
        <f>'Williamscot Community'!E27</f>
        <v>32.58</v>
      </c>
      <c r="J251" s="213">
        <v>0</v>
      </c>
    </row>
    <row r="252" spans="1:13" x14ac:dyDescent="0.25">
      <c r="B252" s="109" t="s">
        <v>73</v>
      </c>
      <c r="G252" s="22"/>
      <c r="H252" s="11"/>
      <c r="I252" s="127">
        <f>'Playground Main'!E53</f>
        <v>100</v>
      </c>
      <c r="J252" s="213">
        <v>120</v>
      </c>
    </row>
    <row r="253" spans="1:13" x14ac:dyDescent="0.25">
      <c r="B253" s="109" t="s">
        <v>74</v>
      </c>
      <c r="G253" s="22"/>
      <c r="H253" s="11"/>
      <c r="I253" s="127">
        <f>'Playground 2nd'!E31</f>
        <v>0</v>
      </c>
      <c r="J253" s="213">
        <v>0</v>
      </c>
    </row>
    <row r="254" spans="1:13" x14ac:dyDescent="0.25">
      <c r="B254" s="109" t="s">
        <v>72</v>
      </c>
      <c r="G254" s="22"/>
      <c r="H254" s="11"/>
      <c r="I254" s="127">
        <f>'Base Rate Tracker'!A27</f>
        <v>0</v>
      </c>
      <c r="J254" s="213">
        <v>0</v>
      </c>
    </row>
    <row r="255" spans="1:13" x14ac:dyDescent="0.25">
      <c r="G255" s="22"/>
      <c r="H255" s="11"/>
      <c r="I255" s="128">
        <f>SUM(I250:I254)</f>
        <v>182.57999999999998</v>
      </c>
      <c r="J255" s="214">
        <v>357.41999999999996</v>
      </c>
    </row>
    <row r="256" spans="1:13" x14ac:dyDescent="0.25">
      <c r="G256" s="22"/>
      <c r="H256" s="11"/>
      <c r="I256" s="108"/>
      <c r="J256" s="108"/>
    </row>
    <row r="257" spans="1:14" s="2" customFormat="1" x14ac:dyDescent="0.25">
      <c r="A257" s="371" t="s">
        <v>168</v>
      </c>
      <c r="B257" s="371"/>
      <c r="C257" s="371"/>
      <c r="D257" s="371"/>
      <c r="E257" s="371"/>
      <c r="F257" s="371"/>
      <c r="G257" s="371"/>
      <c r="H257" s="371"/>
      <c r="I257" s="129">
        <f>I246-I255</f>
        <v>32751.53</v>
      </c>
      <c r="J257" s="211">
        <v>35778.47</v>
      </c>
      <c r="K257" s="24"/>
      <c r="L257" s="16"/>
      <c r="M257" s="1"/>
      <c r="N257"/>
    </row>
    <row r="259" spans="1:14" x14ac:dyDescent="0.25">
      <c r="A259" s="14" t="s">
        <v>16</v>
      </c>
      <c r="M259" s="16"/>
      <c r="N259" s="2"/>
    </row>
    <row r="260" spans="1:14" x14ac:dyDescent="0.25">
      <c r="A260" s="212" t="s">
        <v>294</v>
      </c>
    </row>
    <row r="261" spans="1:14" x14ac:dyDescent="0.25">
      <c r="H261" s="50"/>
    </row>
    <row r="262" spans="1:14" s="2" customFormat="1" x14ac:dyDescent="0.25">
      <c r="A262"/>
      <c r="B262" s="109"/>
      <c r="C262"/>
      <c r="D262"/>
      <c r="E262"/>
      <c r="F262"/>
      <c r="G262"/>
      <c r="H262" s="1"/>
      <c r="I262" s="114"/>
      <c r="J262" s="114"/>
      <c r="K262" s="9"/>
      <c r="L262" s="16"/>
      <c r="M262" s="16"/>
    </row>
    <row r="263" spans="1:14" x14ac:dyDescent="0.25">
      <c r="A263" s="14" t="s">
        <v>93</v>
      </c>
      <c r="B263" s="111"/>
      <c r="C263" s="14"/>
      <c r="D263" s="14" t="s">
        <v>292</v>
      </c>
      <c r="E263" s="14"/>
      <c r="F263" s="14"/>
      <c r="H263" s="17"/>
      <c r="I263" s="123"/>
      <c r="J263" s="123" t="s">
        <v>94</v>
      </c>
    </row>
    <row r="264" spans="1:14" x14ac:dyDescent="0.25">
      <c r="A264" s="14"/>
      <c r="B264" s="111"/>
      <c r="C264" s="14"/>
      <c r="D264" s="14"/>
      <c r="E264" s="14"/>
      <c r="F264" s="14"/>
      <c r="H264" s="1"/>
    </row>
    <row r="265" spans="1:14" x14ac:dyDescent="0.25">
      <c r="H265" s="1"/>
    </row>
    <row r="266" spans="1:14" x14ac:dyDescent="0.25">
      <c r="A266" s="91"/>
      <c r="B266" s="110"/>
      <c r="C266" s="91"/>
      <c r="D266" s="91"/>
      <c r="E266" s="91"/>
      <c r="F266" s="91"/>
      <c r="G266" s="91"/>
      <c r="H266" s="95"/>
      <c r="I266" s="117"/>
      <c r="J266" s="117"/>
      <c r="K266" s="96"/>
    </row>
  </sheetData>
  <mergeCells count="13">
    <mergeCell ref="L127:M127"/>
    <mergeCell ref="A257:H257"/>
    <mergeCell ref="A3:I3"/>
    <mergeCell ref="A1:I1"/>
    <mergeCell ref="A235:I235"/>
    <mergeCell ref="A123:K123"/>
    <mergeCell ref="A125:K125"/>
    <mergeCell ref="A237:I237"/>
    <mergeCell ref="A93:H93"/>
    <mergeCell ref="A19:H19"/>
    <mergeCell ref="A141:H141"/>
    <mergeCell ref="A206:H206"/>
    <mergeCell ref="A246:H246"/>
  </mergeCells>
  <phoneticPr fontId="0" type="noConversion"/>
  <pageMargins left="0.23622047244094491" right="0.23622047244094491" top="0.74803149606299213" bottom="0.74803149606299213" header="0.31496062992125984" footer="0.31496062992125984"/>
  <pageSetup scale="75" orientation="portrait" horizontalDpi="4294967293" verticalDpi="4294967293" r:id="rId1"/>
  <headerFooter alignWithMargins="0"/>
  <rowBreaks count="4" manualBreakCount="4">
    <brk id="95" max="16383" man="1"/>
    <brk id="121" max="16383" man="1"/>
    <brk id="206" max="18" man="1"/>
    <brk id="232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7"/>
  <sheetViews>
    <sheetView zoomScaleNormal="100" workbookViewId="0">
      <selection activeCell="D12" sqref="D12"/>
    </sheetView>
  </sheetViews>
  <sheetFormatPr defaultColWidth="11.44140625" defaultRowHeight="13.2" x14ac:dyDescent="0.25"/>
  <cols>
    <col min="1" max="1" width="11.109375" style="36" bestFit="1" customWidth="1"/>
    <col min="2" max="2" width="33.109375" style="35" customWidth="1"/>
    <col min="3" max="3" width="8.44140625" style="31" customWidth="1"/>
    <col min="4" max="4" width="10.109375" style="11" bestFit="1" customWidth="1"/>
    <col min="5" max="5" width="11.6640625" style="11" bestFit="1" customWidth="1"/>
    <col min="6" max="6" width="11" style="45" customWidth="1"/>
    <col min="7" max="7" width="15.109375" style="11" hidden="1" customWidth="1"/>
    <col min="8" max="8" width="8.88671875" style="11" customWidth="1"/>
    <col min="9" max="16384" width="11.44140625" style="11"/>
  </cols>
  <sheetData>
    <row r="1" spans="1:8" ht="16.8" x14ac:dyDescent="0.3">
      <c r="A1" s="380" t="s">
        <v>46</v>
      </c>
      <c r="B1" s="380"/>
      <c r="C1" s="380"/>
      <c r="D1" s="380"/>
      <c r="E1" s="380"/>
      <c r="F1" s="380"/>
      <c r="G1" s="380"/>
      <c r="H1" s="2"/>
    </row>
    <row r="2" spans="1:8" x14ac:dyDescent="0.25">
      <c r="A2" s="2"/>
    </row>
    <row r="3" spans="1:8" ht="15.6" x14ac:dyDescent="0.3">
      <c r="B3" s="89"/>
      <c r="C3" s="378" t="s">
        <v>0</v>
      </c>
      <c r="D3" s="378"/>
      <c r="E3" s="379"/>
      <c r="F3" s="376" t="s">
        <v>1</v>
      </c>
      <c r="G3" s="377"/>
      <c r="H3" s="72"/>
    </row>
    <row r="4" spans="1:8" s="41" customFormat="1" ht="13.8" x14ac:dyDescent="0.25">
      <c r="A4" s="236" t="s">
        <v>2</v>
      </c>
      <c r="B4" s="237"/>
      <c r="C4" s="238" t="s">
        <v>41</v>
      </c>
      <c r="D4" s="239" t="s">
        <v>3</v>
      </c>
      <c r="E4" s="239" t="s">
        <v>82</v>
      </c>
      <c r="F4" s="240" t="s">
        <v>83</v>
      </c>
      <c r="G4" s="239" t="s">
        <v>35</v>
      </c>
      <c r="H4" s="241"/>
    </row>
    <row r="5" spans="1:8" ht="13.8" x14ac:dyDescent="0.25">
      <c r="A5" s="242" t="str">
        <f>'Playground 2nd'!A5</f>
        <v>2020-2021</v>
      </c>
      <c r="B5" s="243"/>
      <c r="C5" s="244"/>
      <c r="D5" s="49"/>
      <c r="E5" s="49"/>
      <c r="F5" s="245"/>
      <c r="G5" s="49"/>
      <c r="H5" s="49"/>
    </row>
    <row r="6" spans="1:8" ht="13.8" x14ac:dyDescent="0.25">
      <c r="A6" s="246">
        <f>'Playground 2nd'!A6</f>
        <v>43922</v>
      </c>
      <c r="B6" s="247" t="str">
        <f>'Playground 2nd'!B6</f>
        <v>OPENING BALANCE B/f 2020-21</v>
      </c>
      <c r="C6" s="244"/>
      <c r="D6" s="167">
        <f>'Year End'!J245</f>
        <v>2.3199999999999998</v>
      </c>
      <c r="E6" s="49"/>
      <c r="F6" s="245"/>
      <c r="G6" s="49"/>
      <c r="H6" s="49"/>
    </row>
    <row r="7" spans="1:8" ht="13.8" x14ac:dyDescent="0.25">
      <c r="A7" s="246"/>
      <c r="B7" s="243"/>
      <c r="C7" s="244"/>
      <c r="D7" s="49">
        <f>D6-E7+F7</f>
        <v>2.3199999999999998</v>
      </c>
      <c r="E7" s="49"/>
      <c r="F7" s="245"/>
      <c r="G7" s="49"/>
      <c r="H7" s="49"/>
    </row>
    <row r="8" spans="1:8" ht="13.8" x14ac:dyDescent="0.25">
      <c r="A8" s="246"/>
      <c r="B8" s="243"/>
      <c r="C8" s="244"/>
      <c r="D8" s="49">
        <f t="shared" ref="D8:D11" si="0">D7-E8+F8</f>
        <v>2.3199999999999998</v>
      </c>
      <c r="E8" s="49"/>
      <c r="F8" s="245"/>
      <c r="G8" s="49"/>
      <c r="H8" s="49"/>
    </row>
    <row r="9" spans="1:8" ht="13.8" x14ac:dyDescent="0.25">
      <c r="A9" s="246"/>
      <c r="B9" s="243"/>
      <c r="C9" s="244"/>
      <c r="D9" s="49">
        <f t="shared" si="0"/>
        <v>2.3199999999999998</v>
      </c>
      <c r="E9" s="49"/>
      <c r="F9" s="245"/>
      <c r="G9" s="49"/>
      <c r="H9" s="49"/>
    </row>
    <row r="10" spans="1:8" ht="13.8" x14ac:dyDescent="0.25">
      <c r="A10" s="246"/>
      <c r="B10" s="243"/>
      <c r="C10" s="244"/>
      <c r="D10" s="49">
        <f t="shared" si="0"/>
        <v>2.3199999999999998</v>
      </c>
      <c r="E10" s="49"/>
      <c r="F10" s="245"/>
      <c r="G10" s="49"/>
      <c r="H10" s="49"/>
    </row>
    <row r="11" spans="1:8" ht="13.8" x14ac:dyDescent="0.25">
      <c r="A11" s="246"/>
      <c r="B11" s="243"/>
      <c r="C11" s="244"/>
      <c r="D11" s="49">
        <f t="shared" si="0"/>
        <v>2.3199999999999998</v>
      </c>
      <c r="E11" s="49"/>
      <c r="F11" s="245"/>
      <c r="G11" s="49"/>
      <c r="H11" s="49"/>
    </row>
    <row r="12" spans="1:8" ht="13.8" x14ac:dyDescent="0.25">
      <c r="A12" s="246">
        <f>'Playground 2nd'!A22</f>
        <v>44287</v>
      </c>
      <c r="B12" s="248" t="str">
        <f>'Playground 2nd'!B22</f>
        <v>CLOSING BALANCE C/F 2020-21</v>
      </c>
      <c r="C12" s="244"/>
      <c r="D12" s="249">
        <f>D6</f>
        <v>2.3199999999999998</v>
      </c>
      <c r="E12" s="49"/>
      <c r="F12" s="245"/>
      <c r="G12" s="49"/>
      <c r="H12" s="49"/>
    </row>
    <row r="13" spans="1:8" ht="13.8" x14ac:dyDescent="0.25">
      <c r="A13" s="246"/>
      <c r="B13" s="243"/>
      <c r="C13" s="244"/>
      <c r="D13" s="49"/>
      <c r="E13" s="250" t="s">
        <v>107</v>
      </c>
      <c r="F13" s="251" t="s">
        <v>108</v>
      </c>
      <c r="G13" s="252">
        <f>SUM(G6:G12)</f>
        <v>0</v>
      </c>
      <c r="H13" s="49"/>
    </row>
    <row r="14" spans="1:8" ht="13.8" x14ac:dyDescent="0.25">
      <c r="A14" s="246"/>
      <c r="B14" s="243"/>
      <c r="C14" s="244"/>
      <c r="D14" s="49"/>
      <c r="E14" s="252">
        <f>SUM(E7:E10)</f>
        <v>0</v>
      </c>
      <c r="F14" s="252">
        <f>SUM(F7:F10)</f>
        <v>0</v>
      </c>
      <c r="G14" s="49"/>
      <c r="H14" s="49"/>
    </row>
    <row r="15" spans="1:8" ht="13.8" x14ac:dyDescent="0.25">
      <c r="A15" s="246"/>
      <c r="B15" s="243"/>
      <c r="C15" s="244"/>
      <c r="D15" s="49"/>
      <c r="E15" s="49"/>
      <c r="F15" s="245"/>
      <c r="G15" s="49"/>
      <c r="H15" s="49"/>
    </row>
    <row r="16" spans="1:8" ht="13.8" x14ac:dyDescent="0.25">
      <c r="A16" s="253"/>
      <c r="B16" s="243"/>
      <c r="C16" s="244"/>
      <c r="D16" s="49"/>
      <c r="E16" s="49"/>
      <c r="F16" s="245"/>
      <c r="G16" s="49"/>
      <c r="H16" s="49"/>
    </row>
    <row r="17" spans="1:8" ht="13.8" x14ac:dyDescent="0.25">
      <c r="A17" s="109"/>
      <c r="B17" s="243"/>
      <c r="C17" s="244"/>
      <c r="D17" s="49"/>
      <c r="E17" s="49"/>
      <c r="F17" s="245"/>
      <c r="G17" s="49"/>
      <c r="H17" s="49"/>
    </row>
    <row r="18" spans="1:8" ht="13.8" x14ac:dyDescent="0.25">
      <c r="A18" s="109"/>
      <c r="B18" s="243"/>
      <c r="C18" s="244"/>
      <c r="D18" s="49"/>
      <c r="E18" s="49"/>
      <c r="F18" s="245"/>
      <c r="G18" s="49"/>
      <c r="H18" s="49"/>
    </row>
    <row r="19" spans="1:8" ht="14.4" thickBot="1" x14ac:dyDescent="0.3">
      <c r="A19" s="109"/>
      <c r="B19" s="243"/>
      <c r="C19" s="244"/>
      <c r="D19" s="49"/>
      <c r="E19" s="49"/>
      <c r="F19" s="245"/>
      <c r="G19" s="49"/>
      <c r="H19" s="49"/>
    </row>
    <row r="20" spans="1:8" ht="13.8" x14ac:dyDescent="0.25">
      <c r="A20" s="254" t="str">
        <f>'Playground 2nd'!A27</f>
        <v>Reconciled 31/03/2021</v>
      </c>
      <c r="B20" s="255"/>
      <c r="C20" s="256"/>
      <c r="D20" s="257"/>
      <c r="E20" s="258"/>
      <c r="F20" s="245"/>
      <c r="G20" s="49"/>
      <c r="H20" s="49"/>
    </row>
    <row r="21" spans="1:8" ht="13.8" x14ac:dyDescent="0.25">
      <c r="A21" s="259" t="str">
        <f>'Playground 2nd'!A28</f>
        <v>Balance per statement: 31/03/2021</v>
      </c>
      <c r="B21" s="243"/>
      <c r="C21" s="244"/>
      <c r="D21" s="49"/>
      <c r="E21" s="260">
        <v>2.3199999999999998</v>
      </c>
      <c r="F21" s="245"/>
      <c r="G21" s="49"/>
      <c r="H21" s="49"/>
    </row>
    <row r="22" spans="1:8" ht="13.8" x14ac:dyDescent="0.25">
      <c r="A22" s="259" t="str">
        <f>'Playground 2nd'!A29</f>
        <v>Balance per account: 31/03/2021</v>
      </c>
      <c r="B22" s="243"/>
      <c r="C22" s="244"/>
      <c r="D22" s="49"/>
      <c r="E22" s="261">
        <f>D12</f>
        <v>2.3199999999999998</v>
      </c>
      <c r="F22" s="245"/>
      <c r="G22" s="49"/>
      <c r="H22" s="49"/>
    </row>
    <row r="23" spans="1:8" ht="13.8" x14ac:dyDescent="0.25">
      <c r="A23" s="262" t="s">
        <v>44</v>
      </c>
      <c r="B23" s="263"/>
      <c r="C23" s="264"/>
      <c r="D23" s="265"/>
      <c r="E23" s="266">
        <f>E21-E22</f>
        <v>0</v>
      </c>
      <c r="F23" s="245"/>
      <c r="G23" s="49"/>
      <c r="H23" s="49"/>
    </row>
    <row r="24" spans="1:8" ht="13.8" x14ac:dyDescent="0.25">
      <c r="A24" s="259" t="s">
        <v>31</v>
      </c>
      <c r="B24" s="243"/>
      <c r="C24" s="244"/>
      <c r="D24" s="49"/>
      <c r="E24" s="261">
        <v>0</v>
      </c>
      <c r="F24" s="245"/>
      <c r="G24" s="49"/>
      <c r="H24" s="49"/>
    </row>
    <row r="25" spans="1:8" ht="13.8" x14ac:dyDescent="0.25">
      <c r="A25" s="267"/>
      <c r="B25" s="243"/>
      <c r="C25" s="244"/>
      <c r="D25" s="49"/>
      <c r="E25" s="266">
        <f>E23-E24</f>
        <v>0</v>
      </c>
      <c r="F25" s="245"/>
      <c r="G25" s="49"/>
      <c r="H25" s="49"/>
    </row>
    <row r="26" spans="1:8" ht="13.8" x14ac:dyDescent="0.25">
      <c r="A26" s="268"/>
      <c r="B26" s="243"/>
      <c r="C26" s="244"/>
      <c r="D26" s="49"/>
      <c r="E26" s="266"/>
      <c r="F26" s="245"/>
      <c r="G26" s="49"/>
      <c r="H26" s="49"/>
    </row>
    <row r="27" spans="1:8" ht="14.4" thickBot="1" x14ac:dyDescent="0.3">
      <c r="A27" s="269"/>
      <c r="B27" s="270" t="s">
        <v>30</v>
      </c>
      <c r="C27" s="271"/>
      <c r="D27" s="272"/>
      <c r="E27" s="273"/>
      <c r="F27" s="245"/>
      <c r="G27" s="49"/>
      <c r="H27" s="49"/>
    </row>
  </sheetData>
  <mergeCells count="3">
    <mergeCell ref="F3:G3"/>
    <mergeCell ref="C3:E3"/>
    <mergeCell ref="A1:G1"/>
  </mergeCells>
  <phoneticPr fontId="0" type="noConversion"/>
  <pageMargins left="0.4" right="0.32" top="1" bottom="1" header="0.5" footer="0.5"/>
  <pageSetup orientation="landscape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4"/>
  <sheetViews>
    <sheetView zoomScaleNormal="100" workbookViewId="0">
      <selection activeCell="H31" sqref="H31"/>
    </sheetView>
  </sheetViews>
  <sheetFormatPr defaultColWidth="11.44140625" defaultRowHeight="13.2" x14ac:dyDescent="0.25"/>
  <cols>
    <col min="1" max="1" width="45.88671875" style="1" customWidth="1"/>
    <col min="2" max="2" width="14.33203125" style="1" bestFit="1" customWidth="1"/>
    <col min="3" max="3" width="2.6640625" style="1" hidden="1" customWidth="1"/>
    <col min="4" max="4" width="15.44140625" style="1" customWidth="1"/>
    <col min="5" max="5" width="17.5546875" style="1" customWidth="1"/>
    <col min="6" max="6" width="11.33203125" style="1" customWidth="1"/>
    <col min="7" max="7" width="17.6640625" style="1" customWidth="1"/>
    <col min="8" max="16384" width="11.44140625" style="1"/>
  </cols>
  <sheetData>
    <row r="1" spans="1:8" ht="17.399999999999999" x14ac:dyDescent="0.3">
      <c r="A1" s="381" t="s">
        <v>291</v>
      </c>
      <c r="B1" s="381"/>
      <c r="C1" s="381"/>
      <c r="D1" s="381"/>
      <c r="E1" s="381"/>
      <c r="F1" s="381"/>
      <c r="G1" s="381"/>
      <c r="H1" s="49"/>
    </row>
    <row r="2" spans="1:8" ht="13.8" x14ac:dyDescent="0.25">
      <c r="A2" s="90"/>
      <c r="B2" s="90"/>
      <c r="C2" s="90"/>
      <c r="D2" s="90"/>
      <c r="E2" s="90"/>
      <c r="F2" s="90"/>
      <c r="G2" s="90"/>
      <c r="H2" s="49"/>
    </row>
    <row r="3" spans="1:8" ht="15.6" x14ac:dyDescent="0.3">
      <c r="A3" s="322" t="s">
        <v>29</v>
      </c>
      <c r="B3" s="377" t="s">
        <v>22</v>
      </c>
      <c r="C3" s="377"/>
      <c r="D3" s="377"/>
      <c r="E3" s="377"/>
      <c r="F3" s="377"/>
      <c r="G3" s="377"/>
      <c r="H3" s="49"/>
    </row>
    <row r="4" spans="1:8" ht="14.4" thickBot="1" x14ac:dyDescent="0.3">
      <c r="A4" s="72"/>
      <c r="B4" s="72"/>
      <c r="C4" s="72"/>
      <c r="D4" s="72"/>
      <c r="E4" s="72"/>
      <c r="F4" s="72"/>
      <c r="G4" s="72"/>
      <c r="H4" s="49"/>
    </row>
    <row r="5" spans="1:8" s="323" customFormat="1" ht="28.2" thickBot="1" x14ac:dyDescent="0.3">
      <c r="B5" s="324" t="s">
        <v>53</v>
      </c>
      <c r="C5" s="333"/>
      <c r="D5" s="329" t="s">
        <v>54</v>
      </c>
      <c r="E5" s="329" t="s">
        <v>55</v>
      </c>
      <c r="F5" s="329" t="s">
        <v>120</v>
      </c>
      <c r="G5" s="329" t="s">
        <v>56</v>
      </c>
    </row>
    <row r="6" spans="1:8" ht="13.8" x14ac:dyDescent="0.25">
      <c r="A6" s="340" t="s">
        <v>288</v>
      </c>
      <c r="B6" s="337">
        <f>+'Wardington Community (Barclays)'!D71</f>
        <v>-49.999999999996362</v>
      </c>
      <c r="C6" s="334"/>
      <c r="D6" s="328">
        <v>0</v>
      </c>
      <c r="E6" s="328">
        <f>+'Wardington Community (Barclays)'!E84</f>
        <v>50</v>
      </c>
      <c r="F6" s="328">
        <f>B6+E6-D6</f>
        <v>3.637978807091713E-12</v>
      </c>
      <c r="G6" s="330">
        <f t="shared" ref="G6:G11" si="0">D6-E6+F6</f>
        <v>-49.999999999996362</v>
      </c>
      <c r="H6" s="49"/>
    </row>
    <row r="7" spans="1:8" ht="13.8" x14ac:dyDescent="0.25">
      <c r="A7" s="341" t="s">
        <v>276</v>
      </c>
      <c r="B7" s="338">
        <f>+'Wardington Community (Unity)'!E38</f>
        <v>20644.13</v>
      </c>
      <c r="C7" s="335"/>
      <c r="D7" s="325">
        <v>20644.13</v>
      </c>
      <c r="E7" s="325">
        <f>+'Wardington Community (Unity)'!E41</f>
        <v>0</v>
      </c>
      <c r="F7" s="328">
        <f>B7+E7-D7</f>
        <v>0</v>
      </c>
      <c r="G7" s="331">
        <f t="shared" si="0"/>
        <v>20644.13</v>
      </c>
      <c r="H7" s="49"/>
    </row>
    <row r="8" spans="1:8" ht="13.8" x14ac:dyDescent="0.25">
      <c r="A8" s="341" t="s">
        <v>50</v>
      </c>
      <c r="B8" s="338">
        <f>'Playground 2nd'!E28</f>
        <v>4446.3900000000003</v>
      </c>
      <c r="C8" s="335"/>
      <c r="D8" s="325">
        <f>'Playground 2nd'!E28</f>
        <v>4446.3900000000003</v>
      </c>
      <c r="E8" s="325">
        <v>0</v>
      </c>
      <c r="F8" s="328">
        <f>B8+E8-D8</f>
        <v>0</v>
      </c>
      <c r="G8" s="331">
        <f t="shared" si="0"/>
        <v>4446.3900000000003</v>
      </c>
      <c r="H8" s="49"/>
    </row>
    <row r="9" spans="1:8" ht="13.8" x14ac:dyDescent="0.25">
      <c r="A9" s="341" t="s">
        <v>49</v>
      </c>
      <c r="B9" s="338">
        <f>'Playground Main'!D45</f>
        <v>1376.29</v>
      </c>
      <c r="C9" s="335"/>
      <c r="D9" s="325">
        <f>'Playground Main'!E50</f>
        <v>1476.29</v>
      </c>
      <c r="E9" s="325">
        <f>'Playground Main'!E53</f>
        <v>100</v>
      </c>
      <c r="F9" s="328">
        <f>B9+E9-D9</f>
        <v>0</v>
      </c>
      <c r="G9" s="331">
        <f t="shared" si="0"/>
        <v>1376.29</v>
      </c>
      <c r="H9" s="49"/>
    </row>
    <row r="10" spans="1:8" ht="13.8" x14ac:dyDescent="0.25">
      <c r="A10" s="341" t="s">
        <v>51</v>
      </c>
      <c r="B10" s="338">
        <f>'Williamscot Community'!D18</f>
        <v>6332.4</v>
      </c>
      <c r="C10" s="335"/>
      <c r="D10" s="325">
        <f>'Williamscot Community'!E24</f>
        <v>6364.98</v>
      </c>
      <c r="E10" s="325">
        <f>'Williamscot Community'!E27</f>
        <v>32.58</v>
      </c>
      <c r="F10" s="328">
        <f>B10+E10-D10</f>
        <v>0</v>
      </c>
      <c r="G10" s="331">
        <f t="shared" si="0"/>
        <v>6332.4</v>
      </c>
      <c r="H10" s="49"/>
    </row>
    <row r="11" spans="1:8" ht="14.4" thickBot="1" x14ac:dyDescent="0.3">
      <c r="A11" s="343" t="s">
        <v>52</v>
      </c>
      <c r="B11" s="339">
        <f>'Base Rate Tracker'!D12</f>
        <v>2.3199999999999998</v>
      </c>
      <c r="C11" s="336"/>
      <c r="D11" s="326">
        <f>'Base Rate Tracker'!E21</f>
        <v>2.3199999999999998</v>
      </c>
      <c r="E11" s="326">
        <f>'Base Rate Tracker'!E24</f>
        <v>0</v>
      </c>
      <c r="F11" s="328">
        <f>F7+F10-F9</f>
        <v>0</v>
      </c>
      <c r="G11" s="332">
        <f t="shared" si="0"/>
        <v>2.3199999999999998</v>
      </c>
      <c r="H11" s="49"/>
    </row>
    <row r="12" spans="1:8" ht="14.4" thickBot="1" x14ac:dyDescent="0.3">
      <c r="A12" s="342" t="s">
        <v>4</v>
      </c>
      <c r="B12" s="344">
        <f>SUM(B6:B11)</f>
        <v>32751.530000000006</v>
      </c>
      <c r="C12" s="327"/>
      <c r="D12" s="344">
        <f>SUM(D6:D11)</f>
        <v>32934.11</v>
      </c>
      <c r="E12" s="344">
        <f t="shared" ref="E12:G12" si="1">SUM(E6:E11)</f>
        <v>182.57999999999998</v>
      </c>
      <c r="F12" s="344">
        <f t="shared" si="1"/>
        <v>3.637978807091713E-12</v>
      </c>
      <c r="G12" s="344">
        <f t="shared" si="1"/>
        <v>32751.530000000006</v>
      </c>
      <c r="H12" s="49"/>
    </row>
    <row r="13" spans="1:8" ht="13.8" x14ac:dyDescent="0.25">
      <c r="A13" s="11"/>
      <c r="B13" s="11"/>
      <c r="C13" s="11"/>
      <c r="D13" s="11"/>
      <c r="E13" s="11"/>
      <c r="F13" s="11"/>
      <c r="G13" s="11"/>
      <c r="H13" s="49"/>
    </row>
    <row r="14" spans="1:8" ht="15.6" x14ac:dyDescent="0.3">
      <c r="A14" s="345" t="s">
        <v>119</v>
      </c>
      <c r="B14" s="153"/>
      <c r="C14" s="11"/>
      <c r="D14" s="11"/>
      <c r="E14" s="11"/>
      <c r="F14" s="11"/>
      <c r="G14" s="11"/>
      <c r="H14" s="49"/>
    </row>
    <row r="15" spans="1:8" s="26" customFormat="1" ht="15" x14ac:dyDescent="0.25">
      <c r="A15" s="25" t="s">
        <v>277</v>
      </c>
    </row>
    <row r="16" spans="1:8" x14ac:dyDescent="0.25">
      <c r="A16" s="24"/>
      <c r="B16" s="11"/>
      <c r="C16" s="11"/>
      <c r="D16" s="11"/>
      <c r="E16" s="11"/>
      <c r="F16" s="11"/>
      <c r="G16" s="11"/>
      <c r="H16" s="11"/>
    </row>
    <row r="17" spans="1:14" s="25" customFormat="1" ht="15.6" x14ac:dyDescent="0.3">
      <c r="A17" s="358" t="s">
        <v>16</v>
      </c>
      <c r="I17" s="359"/>
      <c r="J17" s="359"/>
      <c r="K17" s="30"/>
      <c r="L17" s="26"/>
      <c r="M17" s="360"/>
      <c r="N17" s="361"/>
    </row>
    <row r="18" spans="1:14" s="25" customFormat="1" ht="15.6" x14ac:dyDescent="0.3">
      <c r="A18" s="362" t="s">
        <v>294</v>
      </c>
      <c r="I18" s="359"/>
      <c r="J18" s="359"/>
      <c r="K18" s="30"/>
      <c r="L18" s="26"/>
      <c r="M18" s="26"/>
    </row>
    <row r="19" spans="1:14" s="25" customFormat="1" ht="15.6" x14ac:dyDescent="0.3">
      <c r="H19" s="363"/>
      <c r="I19" s="359"/>
      <c r="J19" s="359"/>
      <c r="K19" s="30"/>
      <c r="L19" s="26"/>
      <c r="M19" s="26"/>
    </row>
    <row r="20" spans="1:14" s="361" customFormat="1" ht="15.6" x14ac:dyDescent="0.3">
      <c r="A20" s="25"/>
      <c r="B20" s="25"/>
      <c r="C20" s="25"/>
      <c r="D20" s="25"/>
      <c r="E20" s="25"/>
      <c r="F20" s="25"/>
      <c r="G20" s="25"/>
      <c r="H20" s="26"/>
      <c r="I20" s="359"/>
      <c r="J20" s="359"/>
      <c r="K20" s="30"/>
      <c r="L20" s="360"/>
      <c r="M20" s="360"/>
    </row>
    <row r="21" spans="1:14" s="25" customFormat="1" ht="15.6" x14ac:dyDescent="0.3">
      <c r="A21" s="358" t="s">
        <v>93</v>
      </c>
      <c r="B21" s="358" t="s">
        <v>293</v>
      </c>
      <c r="C21" s="358"/>
      <c r="D21" s="358"/>
      <c r="E21" s="358"/>
      <c r="F21" s="358"/>
      <c r="H21" s="364"/>
      <c r="I21" s="364"/>
      <c r="J21" s="364"/>
      <c r="K21" s="30"/>
      <c r="L21" s="26"/>
      <c r="M21" s="26"/>
    </row>
    <row r="27" spans="1:14" x14ac:dyDescent="0.25">
      <c r="B27" s="16"/>
    </row>
    <row r="30" spans="1:14" x14ac:dyDescent="0.25">
      <c r="A30" s="16"/>
    </row>
    <row r="33" spans="4:4" x14ac:dyDescent="0.25">
      <c r="D33" s="16"/>
    </row>
    <row r="34" spans="4:4" x14ac:dyDescent="0.25">
      <c r="D34" s="16"/>
    </row>
  </sheetData>
  <mergeCells count="2">
    <mergeCell ref="A1:G1"/>
    <mergeCell ref="B3:G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9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25"/>
  <sheetViews>
    <sheetView zoomScaleNormal="100" workbookViewId="0">
      <selection activeCell="N22" sqref="N22"/>
    </sheetView>
  </sheetViews>
  <sheetFormatPr defaultColWidth="9.109375" defaultRowHeight="17.399999999999999" x14ac:dyDescent="0.3"/>
  <cols>
    <col min="1" max="1" width="62.88671875" style="142" customWidth="1"/>
    <col min="2" max="2" width="19" style="143" customWidth="1"/>
    <col min="3" max="3" width="18.5546875" style="143" customWidth="1"/>
    <col min="4" max="4" width="16.44140625" style="143" customWidth="1"/>
    <col min="5" max="5" width="15.5546875" style="143" bestFit="1" customWidth="1"/>
    <col min="6" max="6" width="14.88671875" style="143" customWidth="1"/>
    <col min="7" max="16384" width="9.109375" style="142"/>
  </cols>
  <sheetData>
    <row r="1" spans="1:6" x14ac:dyDescent="0.3">
      <c r="A1" s="142" t="s">
        <v>5</v>
      </c>
    </row>
    <row r="3" spans="1:6" x14ac:dyDescent="0.3">
      <c r="A3" s="144" t="s">
        <v>256</v>
      </c>
    </row>
    <row r="4" spans="1:6" ht="34.799999999999997" x14ac:dyDescent="0.3">
      <c r="A4" s="147" t="s">
        <v>98</v>
      </c>
      <c r="B4" s="148" t="s">
        <v>255</v>
      </c>
      <c r="C4" s="148" t="s">
        <v>257</v>
      </c>
    </row>
    <row r="5" spans="1:6" x14ac:dyDescent="0.3">
      <c r="A5" s="296" t="s">
        <v>288</v>
      </c>
      <c r="B5" s="150">
        <v>0</v>
      </c>
      <c r="C5" s="150">
        <v>26463.759999999998</v>
      </c>
    </row>
    <row r="6" spans="1:6" x14ac:dyDescent="0.3">
      <c r="A6" s="149" t="s">
        <v>276</v>
      </c>
      <c r="B6" s="150">
        <f>'Wardington Community (Unity)'!E38</f>
        <v>20644.13</v>
      </c>
      <c r="C6" s="150">
        <v>0</v>
      </c>
    </row>
    <row r="7" spans="1:6" x14ac:dyDescent="0.3">
      <c r="A7" s="149" t="s">
        <v>51</v>
      </c>
      <c r="B7" s="232">
        <f>'Williamscot Community'!E24</f>
        <v>6364.98</v>
      </c>
      <c r="C7" s="150">
        <f>'Williamscot Community'!D6</f>
        <v>6689.98</v>
      </c>
    </row>
    <row r="8" spans="1:6" x14ac:dyDescent="0.3">
      <c r="A8" s="149" t="s">
        <v>49</v>
      </c>
      <c r="B8" s="150">
        <f>'Playground Main'!E50</f>
        <v>1476.29</v>
      </c>
      <c r="C8" s="150">
        <v>1234.29</v>
      </c>
    </row>
    <row r="9" spans="1:6" x14ac:dyDescent="0.3">
      <c r="A9" s="149" t="s">
        <v>50</v>
      </c>
      <c r="B9" s="150">
        <f>'Playground 2nd'!E28</f>
        <v>4446.3900000000003</v>
      </c>
      <c r="C9" s="150">
        <f>'Playground 2nd'!D6</f>
        <v>1745.54</v>
      </c>
    </row>
    <row r="10" spans="1:6" x14ac:dyDescent="0.3">
      <c r="A10" s="149" t="s">
        <v>52</v>
      </c>
      <c r="B10" s="150">
        <v>2.3199999999999998</v>
      </c>
      <c r="C10" s="150">
        <v>2.3199999999999998</v>
      </c>
    </row>
    <row r="11" spans="1:6" x14ac:dyDescent="0.3">
      <c r="A11" s="168" t="s">
        <v>96</v>
      </c>
      <c r="B11" s="151">
        <f>SUM(B5:B10)</f>
        <v>32934.11</v>
      </c>
      <c r="C11" s="151">
        <f>SUM(C5:C10)</f>
        <v>36135.89</v>
      </c>
    </row>
    <row r="14" spans="1:6" ht="34.799999999999997" x14ac:dyDescent="0.3">
      <c r="A14" s="147" t="s">
        <v>99</v>
      </c>
      <c r="B14" s="148" t="s">
        <v>255</v>
      </c>
      <c r="C14" s="148" t="s">
        <v>257</v>
      </c>
      <c r="D14" s="152" t="s">
        <v>101</v>
      </c>
      <c r="E14" s="152" t="s">
        <v>102</v>
      </c>
      <c r="F14" s="150" t="s">
        <v>100</v>
      </c>
    </row>
    <row r="15" spans="1:6" x14ac:dyDescent="0.3">
      <c r="A15" s="296" t="s">
        <v>288</v>
      </c>
      <c r="B15" s="150">
        <f>+'Wardington Community (Barclays)'!E78</f>
        <v>-49.999999999996362</v>
      </c>
      <c r="C15" s="150">
        <v>26226.34</v>
      </c>
      <c r="D15" s="150">
        <f>+'Wardington Community (Barclays)'!X73</f>
        <v>14013.89</v>
      </c>
      <c r="E15" s="150">
        <f>+'Wardington Community (Barclays)'!E73</f>
        <v>40290.229999999996</v>
      </c>
      <c r="F15" s="150">
        <f t="shared" ref="F15:F20" si="0">C15+D15-E15</f>
        <v>-50</v>
      </c>
    </row>
    <row r="16" spans="1:6" x14ac:dyDescent="0.3">
      <c r="A16" s="149" t="s">
        <v>276</v>
      </c>
      <c r="B16" s="150">
        <f>+'Wardington Community (Unity)'!E39</f>
        <v>20644.13</v>
      </c>
      <c r="C16" s="150">
        <v>0</v>
      </c>
      <c r="D16" s="150">
        <f>+'Wardington Community (Unity)'!X34</f>
        <v>22712.34</v>
      </c>
      <c r="E16" s="150">
        <f>+'Wardington Community (Unity)'!E34</f>
        <v>2068.21</v>
      </c>
      <c r="F16" s="150">
        <f t="shared" si="0"/>
        <v>20644.13</v>
      </c>
    </row>
    <row r="17" spans="1:6" x14ac:dyDescent="0.3">
      <c r="A17" s="149" t="s">
        <v>51</v>
      </c>
      <c r="B17" s="232">
        <f>'Williamscot Community'!D18</f>
        <v>6332.4</v>
      </c>
      <c r="C17" s="150">
        <f>'Williamscot Community'!D6</f>
        <v>6689.98</v>
      </c>
      <c r="D17" s="150">
        <f>'Williamscot Community'!J21</f>
        <v>0</v>
      </c>
      <c r="E17" s="232">
        <f>'Williamscot Community'!E20</f>
        <v>357.58</v>
      </c>
      <c r="F17" s="150">
        <f t="shared" si="0"/>
        <v>6332.4</v>
      </c>
    </row>
    <row r="18" spans="1:6" x14ac:dyDescent="0.3">
      <c r="A18" s="149" t="s">
        <v>49</v>
      </c>
      <c r="B18" s="150">
        <f>'Playground Main'!D45</f>
        <v>1376.29</v>
      </c>
      <c r="C18" s="150">
        <f>'Playground Main'!D6</f>
        <v>1114.29</v>
      </c>
      <c r="D18" s="150">
        <f>'Playground Main'!J47</f>
        <v>562</v>
      </c>
      <c r="E18" s="150">
        <f>'Playground Main'!E47</f>
        <v>300</v>
      </c>
      <c r="F18" s="150">
        <f t="shared" si="0"/>
        <v>1376.29</v>
      </c>
    </row>
    <row r="19" spans="1:6" x14ac:dyDescent="0.3">
      <c r="A19" s="149" t="s">
        <v>50</v>
      </c>
      <c r="B19" s="150">
        <f>'Playground 2nd'!D22</f>
        <v>4446.3900000000003</v>
      </c>
      <c r="C19" s="150">
        <f>'Playground 2nd'!D6</f>
        <v>1745.54</v>
      </c>
      <c r="D19" s="150">
        <f>'Playground 2nd'!F24</f>
        <v>2700.8500000000004</v>
      </c>
      <c r="E19" s="150">
        <f>'Playground 2nd'!E24</f>
        <v>0</v>
      </c>
      <c r="F19" s="150">
        <f t="shared" si="0"/>
        <v>4446.3900000000003</v>
      </c>
    </row>
    <row r="20" spans="1:6" x14ac:dyDescent="0.3">
      <c r="A20" s="149" t="s">
        <v>52</v>
      </c>
      <c r="B20" s="150">
        <v>2.3199999999999998</v>
      </c>
      <c r="C20" s="150">
        <v>2.3199999999999998</v>
      </c>
      <c r="D20" s="150">
        <v>0</v>
      </c>
      <c r="E20" s="150">
        <v>0</v>
      </c>
      <c r="F20" s="150">
        <f t="shared" si="0"/>
        <v>2.3199999999999998</v>
      </c>
    </row>
    <row r="21" spans="1:6" x14ac:dyDescent="0.3">
      <c r="A21" s="168" t="s">
        <v>96</v>
      </c>
      <c r="B21" s="151">
        <f>SUM(B15:B20)</f>
        <v>32751.530000000006</v>
      </c>
      <c r="C21" s="151">
        <f t="shared" ref="C21:F21" si="1">SUM(C15:C20)</f>
        <v>35778.47</v>
      </c>
      <c r="D21" s="151">
        <f t="shared" si="1"/>
        <v>39989.079999999994</v>
      </c>
      <c r="E21" s="151">
        <f t="shared" si="1"/>
        <v>43016.02</v>
      </c>
      <c r="F21" s="151">
        <f t="shared" si="1"/>
        <v>32751.53</v>
      </c>
    </row>
    <row r="23" spans="1:6" x14ac:dyDescent="0.3">
      <c r="A23" s="142" t="s">
        <v>277</v>
      </c>
    </row>
    <row r="25" spans="1:6" x14ac:dyDescent="0.3">
      <c r="D25" s="143" t="s">
        <v>84</v>
      </c>
    </row>
  </sheetData>
  <pageMargins left="0.70866141732283472" right="0.70866141732283472" top="0.74803149606299213" bottom="0.74803149606299213" header="0.31496062992125984" footer="0.31496062992125984"/>
  <pageSetup scale="84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Wardington Community (Barclays)</vt:lpstr>
      <vt:lpstr>Wardington Community (Unity)</vt:lpstr>
      <vt:lpstr>Williamscot Community</vt:lpstr>
      <vt:lpstr>Playground Main</vt:lpstr>
      <vt:lpstr>Playground 2nd</vt:lpstr>
      <vt:lpstr>Year End</vt:lpstr>
      <vt:lpstr>Base Rate Tracker</vt:lpstr>
      <vt:lpstr>Reconciliation</vt:lpstr>
      <vt:lpstr>Balances</vt:lpstr>
      <vt:lpstr>Reconciliation!Print_Area</vt:lpstr>
      <vt:lpstr>'Wardington Community (Barclays)'!Print_Area</vt:lpstr>
    </vt:vector>
  </TitlesOfParts>
  <Company>Burgis &amp; Bullock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Meredith</dc:creator>
  <cp:lastModifiedBy>Kirsty Buttle</cp:lastModifiedBy>
  <cp:lastPrinted>2021-05-17T16:35:31Z</cp:lastPrinted>
  <dcterms:created xsi:type="dcterms:W3CDTF">2009-05-02T10:00:16Z</dcterms:created>
  <dcterms:modified xsi:type="dcterms:W3CDTF">2021-05-28T14:20:43Z</dcterms:modified>
</cp:coreProperties>
</file>